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dpucc\Downloads\"/>
    </mc:Choice>
  </mc:AlternateContent>
  <xr:revisionPtr revIDLastSave="0" documentId="13_ncr:1_{F1246EFD-0C47-4652-923D-635811E9F8C7}" xr6:coauthVersionLast="47" xr6:coauthVersionMax="47" xr10:uidLastSave="{00000000-0000-0000-0000-000000000000}"/>
  <bookViews>
    <workbookView xWindow="-108" yWindow="-108" windowWidth="23256" windowHeight="12576" xr2:uid="{D9C29490-6968-4FA5-AD48-186A374321E2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U56" i="1"/>
  <c r="V56" i="1" s="1" a="1"/>
  <c r="V56" i="1" s="1"/>
  <c r="S56" i="1"/>
  <c r="T56" i="1" s="1" a="1"/>
  <c r="T56" i="1" s="1"/>
  <c r="U55" i="1"/>
  <c r="V55" i="1" s="1" a="1"/>
  <c r="V55" i="1" s="1"/>
  <c r="S55" i="1"/>
  <c r="T55" i="1" s="1" a="1"/>
  <c r="T55" i="1" s="1"/>
  <c r="U54" i="1"/>
  <c r="V54" i="1" s="1" a="1"/>
  <c r="V54" i="1" s="1"/>
  <c r="S54" i="1"/>
  <c r="T54" i="1" s="1" a="1"/>
  <c r="T54" i="1" s="1"/>
  <c r="U53" i="1"/>
  <c r="V53" i="1" s="1" a="1"/>
  <c r="V53" i="1" s="1"/>
  <c r="S53" i="1"/>
  <c r="T53" i="1" s="1" a="1"/>
  <c r="T53" i="1" s="1"/>
  <c r="U52" i="1"/>
  <c r="V52" i="1" s="1" a="1"/>
  <c r="V52" i="1" s="1"/>
  <c r="S52" i="1"/>
  <c r="T52" i="1" s="1" a="1"/>
  <c r="T52" i="1" s="1"/>
  <c r="U51" i="1"/>
  <c r="V51" i="1" s="1" a="1"/>
  <c r="V51" i="1" s="1"/>
  <c r="S51" i="1"/>
  <c r="T51" i="1" s="1" a="1"/>
  <c r="T51" i="1" s="1"/>
  <c r="U50" i="1"/>
  <c r="V50" i="1" s="1" a="1"/>
  <c r="V50" i="1" s="1"/>
  <c r="S50" i="1"/>
  <c r="T50" i="1" s="1" a="1"/>
  <c r="T50" i="1" s="1"/>
  <c r="U49" i="1"/>
  <c r="V49" i="1" s="1" a="1"/>
  <c r="V49" i="1" s="1"/>
  <c r="S49" i="1"/>
  <c r="T49" i="1" s="1" a="1"/>
  <c r="T49" i="1" s="1"/>
  <c r="U48" i="1"/>
  <c r="V48" i="1" s="1" a="1"/>
  <c r="V48" i="1" s="1"/>
  <c r="S48" i="1"/>
  <c r="T48" i="1" s="1" a="1"/>
  <c r="T48" i="1" s="1"/>
  <c r="U47" i="1"/>
  <c r="V47" i="1" s="1" a="1"/>
  <c r="V47" i="1" s="1"/>
  <c r="S47" i="1"/>
  <c r="T47" i="1" s="1" a="1"/>
  <c r="T47" i="1" s="1"/>
  <c r="U46" i="1"/>
  <c r="V46" i="1" s="1" a="1"/>
  <c r="V46" i="1" s="1"/>
  <c r="S46" i="1"/>
  <c r="T46" i="1" s="1" a="1"/>
  <c r="T46" i="1" s="1"/>
  <c r="U45" i="1"/>
  <c r="V45" i="1" s="1" a="1"/>
  <c r="V45" i="1" s="1"/>
  <c r="S45" i="1"/>
  <c r="T45" i="1" s="1" a="1"/>
  <c r="T45" i="1" s="1"/>
  <c r="U44" i="1"/>
  <c r="V44" i="1" s="1" a="1"/>
  <c r="V44" i="1" s="1"/>
  <c r="S44" i="1"/>
  <c r="T44" i="1" s="1" a="1"/>
  <c r="T44" i="1" s="1"/>
  <c r="U43" i="1"/>
  <c r="V43" i="1" s="1" a="1"/>
  <c r="V43" i="1" s="1"/>
  <c r="S43" i="1"/>
  <c r="T43" i="1" s="1" a="1"/>
  <c r="T43" i="1" s="1"/>
  <c r="U42" i="1"/>
  <c r="V42" i="1" s="1" a="1"/>
  <c r="V42" i="1" s="1"/>
  <c r="S42" i="1"/>
  <c r="T42" i="1" s="1" a="1"/>
  <c r="T42" i="1" s="1"/>
  <c r="U41" i="1"/>
  <c r="V41" i="1" s="1" a="1"/>
  <c r="V41" i="1" s="1"/>
  <c r="S41" i="1"/>
  <c r="T41" i="1" s="1" a="1"/>
  <c r="T41" i="1" s="1"/>
  <c r="U40" i="1"/>
  <c r="V40" i="1" s="1" a="1"/>
  <c r="V40" i="1" s="1"/>
  <c r="S40" i="1"/>
  <c r="T40" i="1" s="1" a="1"/>
  <c r="T40" i="1" s="1"/>
  <c r="U39" i="1"/>
  <c r="V39" i="1" s="1" a="1"/>
  <c r="V39" i="1" s="1"/>
  <c r="S39" i="1"/>
  <c r="T39" i="1" s="1" a="1"/>
  <c r="T39" i="1" s="1"/>
  <c r="U38" i="1"/>
  <c r="V38" i="1" s="1" a="1"/>
  <c r="V38" i="1" s="1"/>
  <c r="S38" i="1"/>
  <c r="T38" i="1" s="1" a="1"/>
  <c r="T38" i="1" s="1"/>
  <c r="U37" i="1"/>
  <c r="V37" i="1" s="1" a="1"/>
  <c r="V37" i="1" s="1"/>
  <c r="S37" i="1"/>
  <c r="T37" i="1" s="1" a="1"/>
  <c r="T37" i="1" s="1"/>
  <c r="U36" i="1"/>
  <c r="V36" i="1" s="1" a="1"/>
  <c r="V36" i="1" s="1"/>
  <c r="S36" i="1"/>
  <c r="T36" i="1" s="1" a="1"/>
  <c r="T36" i="1" s="1"/>
  <c r="U35" i="1"/>
  <c r="V35" i="1" s="1" a="1"/>
  <c r="V35" i="1" s="1"/>
  <c r="S35" i="1"/>
  <c r="T35" i="1" s="1" a="1"/>
  <c r="T35" i="1" s="1"/>
  <c r="U34" i="1"/>
  <c r="V34" i="1" s="1" a="1"/>
  <c r="V34" i="1" s="1"/>
  <c r="S34" i="1"/>
  <c r="T34" i="1" s="1" a="1"/>
  <c r="T34" i="1" s="1"/>
  <c r="U33" i="1"/>
  <c r="V33" i="1" s="1" a="1"/>
  <c r="V33" i="1" s="1"/>
  <c r="S33" i="1"/>
  <c r="T33" i="1" s="1" a="1"/>
  <c r="T33" i="1" s="1"/>
  <c r="U32" i="1"/>
  <c r="V32" i="1" s="1" a="1"/>
  <c r="V32" i="1" s="1"/>
  <c r="S32" i="1"/>
  <c r="T32" i="1" s="1" a="1"/>
  <c r="T32" i="1" s="1"/>
  <c r="U31" i="1"/>
  <c r="V31" i="1" s="1" a="1"/>
  <c r="V31" i="1" s="1"/>
  <c r="S31" i="1"/>
  <c r="T31" i="1" s="1" a="1"/>
  <c r="T31" i="1" s="1"/>
  <c r="U30" i="1"/>
  <c r="V30" i="1" s="1" a="1"/>
  <c r="V30" i="1" s="1"/>
  <c r="S30" i="1"/>
  <c r="T30" i="1" s="1" a="1"/>
  <c r="T30" i="1" s="1"/>
  <c r="U29" i="1"/>
  <c r="V29" i="1" s="1" a="1"/>
  <c r="V29" i="1" s="1"/>
  <c r="S29" i="1"/>
  <c r="T29" i="1" s="1" a="1"/>
  <c r="T29" i="1" s="1"/>
  <c r="U28" i="1"/>
  <c r="V28" i="1" s="1" a="1"/>
  <c r="V28" i="1" s="1"/>
  <c r="S28" i="1"/>
  <c r="T28" i="1" s="1" a="1"/>
  <c r="T28" i="1" s="1"/>
  <c r="U27" i="1"/>
  <c r="V27" i="1" s="1" a="1"/>
  <c r="V27" i="1" s="1"/>
  <c r="S27" i="1"/>
  <c r="T27" i="1" s="1" a="1"/>
  <c r="T27" i="1" s="1"/>
  <c r="C24" i="1"/>
  <c r="D24" i="1" s="1"/>
  <c r="K23" i="1" a="1"/>
  <c r="K23" i="1" s="1"/>
  <c r="J23" i="1" a="1"/>
  <c r="J23" i="1" s="1"/>
  <c r="C23" i="1"/>
  <c r="D23" i="1" s="1"/>
  <c r="F22" i="1"/>
  <c r="E22" i="1"/>
  <c r="K20" i="1" a="1"/>
  <c r="K20" i="1" s="1"/>
  <c r="J20" i="1" a="1"/>
  <c r="J20" i="1" s="1"/>
  <c r="K19" i="1"/>
  <c r="J19" i="1"/>
  <c r="I19" i="1"/>
  <c r="H19" i="1"/>
  <c r="G19" i="1"/>
  <c r="F19" i="1"/>
  <c r="E19" i="1"/>
  <c r="B16" i="1"/>
  <c r="E23" i="1" a="1"/>
  <c r="H23" i="1" a="1"/>
  <c r="F23" i="1" a="1"/>
  <c r="I23" i="1" a="1"/>
  <c r="G23" i="1" a="1"/>
  <c r="F20" i="1" a="1"/>
  <c r="G20" i="1" a="1"/>
  <c r="I20" i="1" a="1"/>
  <c r="H20" i="1" a="1"/>
  <c r="E20" i="1" a="1"/>
  <c r="F20" i="1" l="1"/>
  <c r="H20" i="1"/>
  <c r="H23" i="1"/>
  <c r="F23" i="1"/>
  <c r="G23" i="1"/>
  <c r="I23" i="1"/>
  <c r="E23" i="1"/>
  <c r="I20" i="1"/>
  <c r="E20" i="1"/>
  <c r="G20" i="1"/>
  <c r="T57" i="1"/>
  <c r="V57" i="1"/>
  <c r="D26" i="1"/>
  <c r="F30" i="1" s="1"/>
  <c r="E31" i="1" s="1"/>
  <c r="W57" i="1" l="1"/>
  <c r="E32" i="1" s="1"/>
  <c r="D35" i="1" s="1" a="1"/>
  <c r="D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<sst xmlns="http://schemas.openxmlformats.org/spreadsheetml/2006/main" count="34" uniqueCount="27">
  <si>
    <t>CONTEGGIO ORE TIROCINIO</t>
  </si>
  <si>
    <t>DESCRIZIONE PROGETTO</t>
  </si>
  <si>
    <t>LABORATORIO O AZIENDA?</t>
  </si>
  <si>
    <t>AZIENDA</t>
  </si>
  <si>
    <t>Selezionando la casella è possibile, tramite una freccia ▼, aprire un menù a tendina per la scelta.</t>
  </si>
  <si>
    <t>X</t>
  </si>
  <si>
    <t>Lunedì</t>
  </si>
  <si>
    <t>Martedì</t>
  </si>
  <si>
    <t>Mercoledì</t>
  </si>
  <si>
    <t>Giovedì</t>
  </si>
  <si>
    <t>Venerdì</t>
  </si>
  <si>
    <t>DATA INIZIO</t>
  </si>
  <si>
    <t>GIORNI SETTIMANALI</t>
  </si>
  <si>
    <t>Inserire "X" se giorno lavorativo. Altrimenti lasciare vuoto.</t>
  </si>
  <si>
    <t>DATA FINE</t>
  </si>
  <si>
    <t>ORE GIORNALIERE</t>
  </si>
  <si>
    <t>Inserire ore dei singoli giorni. Lasciare vuoto se non lavorativo.</t>
  </si>
  <si>
    <t>CFU</t>
  </si>
  <si>
    <t>PERIODO INTERRUZIONE</t>
  </si>
  <si>
    <t xml:space="preserve"> </t>
  </si>
  <si>
    <t>Se non ci sono periodi di interruzione lasciare vuote le caselle di inizio e fine.</t>
  </si>
  <si>
    <t>GIORNI FESTIVI</t>
  </si>
  <si>
    <t>GIORNI LAVORATIVI EFFETTIVI</t>
  </si>
  <si>
    <t>ORE LAVORATIVE EFFETTIVE</t>
  </si>
  <si>
    <t>◄ VALORE DA INSERIRE</t>
  </si>
  <si>
    <t xml:space="preserve">     NEL PROGETTO</t>
  </si>
  <si>
    <t>MJS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</si>
</sst>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Times New Roman"/>
      <family val="1"/>
    </font>
    <font>
      <sz val="14"/>
      <color rgb="FFA6241A"/>
      <name val="Arial Black"/>
      <family val="2"/>
    </font>
    <font>
      <sz val="14"/>
      <color rgb="FF0070C0"/>
      <name val="Arial Black"/>
      <family val="2"/>
    </font>
    <font>
      <b/>
      <sz val="12"/>
      <color theme="4" tint="-0.499984740745262"/>
      <name val="Times New Roman"/>
      <family val="1"/>
    </font>
    <font>
      <sz val="12"/>
      <color rgb="FF000000"/>
      <name val="Times New Roman"/>
      <family val="1"/>
    </font>
    <font>
      <sz val="12"/>
      <color theme="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7" tint="-0.249977111117893"/>
      <name val="Times New Roman"/>
      <family val="1"/>
    </font>
    <font>
      <b/>
      <sz val="12"/>
      <color rgb="FFC00000"/>
      <name val="Times New Roman"/>
      <family val="1"/>
    </font>
    <font>
      <sz val="12"/>
      <color rgb="FFC00000"/>
      <name val="Times New Roman"/>
      <family val="1"/>
    </font>
    <font>
      <sz val="11"/>
      <color rgb="FFC00000"/>
      <name val="Aptos Narrow"/>
      <family val="2"/>
      <scheme val="minor"/>
    </font>
    <font>
      <b/>
      <sz val="12"/>
      <color theme="5" tint="-0.249977111117893"/>
      <name val="Times New Roman"/>
      <family val="1"/>
    </font>
    <font>
      <u/>
      <sz val="12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59">
    <border>
      <left/>
      <right/>
      <top/>
      <bottom/>
      <diagonal/>
    </border>
    <border>
      <left/>
      <right style="thick">
        <color rgb="FFA6241A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14999847407452621"/>
      </right>
      <top style="medium">
        <color theme="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1"/>
      </top>
      <bottom style="thin">
        <color theme="0" tint="-0.14999847407452621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0" tint="-0.499984740745262"/>
      </right>
      <top style="thin">
        <color theme="0" tint="-0.14999847407452621"/>
      </top>
      <bottom style="thin">
        <color theme="1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medium">
        <color theme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thin">
        <color theme="0" tint="-0.249977111117893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rgb="FFA6241A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249977111117893"/>
      </top>
      <bottom style="medium">
        <color theme="0" tint="-0.499984740745262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/>
      <right style="thick">
        <color rgb="FFA6241A"/>
      </right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theme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rgb="FFA6241A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A6241A"/>
      </bottom>
      <diagonal/>
    </border>
    <border>
      <left/>
      <right/>
      <top/>
      <bottom style="thick">
        <color rgb="FFA6241A"/>
      </bottom>
      <diagonal/>
    </border>
    <border>
      <left/>
      <right style="thick">
        <color rgb="FFA6241A"/>
      </right>
      <top/>
      <bottom style="thick">
        <color rgb="FFA6241A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1" xfId="0" applyFont="1" applyBorder="1"/>
    <xf numFmtId="0" fontId="3" fillId="0" borderId="0" xfId="0" applyFont="1"/>
    <xf numFmtId="0" fontId="0" fillId="0" borderId="1" xfId="0" applyBorder="1"/>
    <xf numFmtId="0" fontId="4" fillId="0" borderId="0" xfId="0" applyFont="1"/>
    <xf numFmtId="0" fontId="5" fillId="0" borderId="0" xfId="0" applyFont="1"/>
    <xf numFmtId="0" fontId="2" fillId="2" borderId="2" xfId="0" applyFon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 applyAlignment="1" applyProtection="1">
      <alignment horizontal="center"/>
      <protection locked="0"/>
    </xf>
    <xf numFmtId="0" fontId="6" fillId="3" borderId="6" xfId="0" applyFont="1" applyFill="1" applyBorder="1"/>
    <xf numFmtId="0" fontId="0" fillId="3" borderId="7" xfId="0" applyFill="1" applyBorder="1"/>
    <xf numFmtId="0" fontId="0" fillId="3" borderId="8" xfId="0" applyFill="1" applyBorder="1"/>
    <xf numFmtId="0" fontId="1" fillId="0" borderId="0" xfId="0" applyFont="1"/>
    <xf numFmtId="0" fontId="2" fillId="4" borderId="9" xfId="0" applyFont="1" applyFill="1" applyBorder="1"/>
    <xf numFmtId="0" fontId="0" fillId="4" borderId="9" xfId="0" applyFill="1" applyBorder="1"/>
    <xf numFmtId="0" fontId="2" fillId="0" borderId="9" xfId="0" applyFont="1" applyBorder="1" applyAlignment="1" applyProtection="1">
      <alignment horizontal="center"/>
      <protection locked="0"/>
    </xf>
    <xf numFmtId="0" fontId="6" fillId="4" borderId="10" xfId="0" applyFont="1" applyFill="1" applyBorder="1"/>
    <xf numFmtId="0" fontId="0" fillId="4" borderId="10" xfId="0" applyFill="1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0" fillId="0" borderId="14" xfId="0" applyBorder="1"/>
    <xf numFmtId="0" fontId="2" fillId="4" borderId="15" xfId="0" applyFont="1" applyFill="1" applyBorder="1"/>
    <xf numFmtId="14" fontId="7" fillId="4" borderId="15" xfId="0" applyNumberFormat="1" applyFont="1" applyFill="1" applyBorder="1" applyAlignment="1">
      <alignment horizontal="center" vertical="center"/>
    </xf>
    <xf numFmtId="0" fontId="0" fillId="4" borderId="16" xfId="0" applyFill="1" applyBorder="1"/>
    <xf numFmtId="0" fontId="2" fillId="0" borderId="17" xfId="0" applyFont="1" applyBorder="1" applyAlignment="1">
      <alignment horizontal="center"/>
    </xf>
    <xf numFmtId="0" fontId="2" fillId="5" borderId="18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0" fillId="4" borderId="21" xfId="0" applyFill="1" applyBorder="1"/>
    <xf numFmtId="0" fontId="0" fillId="4" borderId="22" xfId="0" applyFill="1" applyBorder="1"/>
    <xf numFmtId="0" fontId="0" fillId="0" borderId="22" xfId="0" applyBorder="1"/>
    <xf numFmtId="0" fontId="2" fillId="2" borderId="23" xfId="0" applyFont="1" applyFill="1" applyBorder="1"/>
    <xf numFmtId="0" fontId="2" fillId="0" borderId="0" xfId="0" applyFont="1"/>
    <xf numFmtId="0" fontId="2" fillId="2" borderId="24" xfId="0" applyFont="1" applyFill="1" applyBorder="1"/>
    <xf numFmtId="0" fontId="8" fillId="0" borderId="25" xfId="0" applyFont="1" applyBorder="1" applyAlignment="1" applyProtection="1">
      <alignment horizontal="center" vertical="center"/>
      <protection locked="0"/>
    </xf>
    <xf numFmtId="0" fontId="8" fillId="4" borderId="26" xfId="0" applyFont="1" applyFill="1" applyBorder="1" applyAlignment="1" applyProtection="1">
      <alignment horizontal="center" vertical="center"/>
      <protection locked="0"/>
    </xf>
    <xf numFmtId="0" fontId="8" fillId="4" borderId="20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/>
    </xf>
    <xf numFmtId="0" fontId="6" fillId="3" borderId="28" xfId="0" applyFont="1" applyFill="1" applyBorder="1"/>
    <xf numFmtId="0" fontId="2" fillId="3" borderId="28" xfId="0" applyFont="1" applyFill="1" applyBorder="1"/>
    <xf numFmtId="0" fontId="2" fillId="3" borderId="29" xfId="0" applyFont="1" applyFill="1" applyBorder="1"/>
    <xf numFmtId="0" fontId="0" fillId="3" borderId="28" xfId="0" applyFill="1" applyBorder="1"/>
    <xf numFmtId="0" fontId="2" fillId="3" borderId="30" xfId="0" applyFont="1" applyFill="1" applyBorder="1"/>
    <xf numFmtId="0" fontId="2" fillId="0" borderId="31" xfId="0" applyFont="1" applyBorder="1"/>
    <xf numFmtId="0" fontId="2" fillId="2" borderId="32" xfId="0" applyFont="1" applyFill="1" applyBorder="1"/>
    <xf numFmtId="14" fontId="2" fillId="0" borderId="33" xfId="0" applyNumberFormat="1" applyFont="1" applyBorder="1" applyAlignment="1" applyProtection="1">
      <alignment horizontal="center" vertical="center"/>
      <protection locked="0"/>
    </xf>
    <xf numFmtId="0" fontId="2" fillId="2" borderId="34" xfId="0" applyFont="1" applyFill="1" applyBorder="1"/>
    <xf numFmtId="0" fontId="2" fillId="0" borderId="35" xfId="0" applyFont="1" applyBorder="1" applyAlignment="1" applyProtection="1">
      <alignment horizontal="center" vertical="center"/>
      <protection locked="0"/>
    </xf>
    <xf numFmtId="0" fontId="2" fillId="4" borderId="36" xfId="0" applyFont="1" applyFill="1" applyBorder="1" applyAlignment="1" applyProtection="1">
      <alignment horizontal="center" vertical="center"/>
      <protection locked="0"/>
    </xf>
    <xf numFmtId="0" fontId="0" fillId="4" borderId="20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2" fillId="3" borderId="37" xfId="0" applyFont="1" applyFill="1" applyBorder="1"/>
    <xf numFmtId="0" fontId="2" fillId="3" borderId="38" xfId="0" applyFont="1" applyFill="1" applyBorder="1"/>
    <xf numFmtId="0" fontId="0" fillId="3" borderId="39" xfId="0" applyFill="1" applyBorder="1"/>
    <xf numFmtId="0" fontId="2" fillId="3" borderId="40" xfId="0" applyFont="1" applyFill="1" applyBorder="1"/>
    <xf numFmtId="0" fontId="2" fillId="4" borderId="10" xfId="0" applyFont="1" applyFill="1" applyBorder="1"/>
    <xf numFmtId="14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" fillId="0" borderId="9" xfId="0" applyFont="1" applyBorder="1"/>
    <xf numFmtId="0" fontId="2" fillId="2" borderId="41" xfId="0" applyFont="1" applyFill="1" applyBorder="1"/>
    <xf numFmtId="0" fontId="2" fillId="0" borderId="41" xfId="0" applyFont="1" applyBorder="1" applyProtection="1">
      <protection locked="0"/>
    </xf>
    <xf numFmtId="0" fontId="7" fillId="0" borderId="0" xfId="0" applyFont="1" applyAlignment="1">
      <alignment horizontal="center"/>
    </xf>
    <xf numFmtId="0" fontId="7" fillId="4" borderId="16" xfId="0" applyFont="1" applyFill="1" applyBorder="1"/>
    <xf numFmtId="0" fontId="2" fillId="4" borderId="16" xfId="0" applyFont="1" applyFill="1" applyBorder="1"/>
    <xf numFmtId="0" fontId="2" fillId="0" borderId="16" xfId="0" applyFont="1" applyBorder="1"/>
    <xf numFmtId="0" fontId="2" fillId="0" borderId="0" xfId="0" applyFont="1" applyAlignment="1">
      <alignment shrinkToFit="1"/>
    </xf>
    <xf numFmtId="0" fontId="9" fillId="0" borderId="0" xfId="0" applyFont="1"/>
    <xf numFmtId="0" fontId="7" fillId="4" borderId="42" xfId="0" applyFont="1" applyFill="1" applyBorder="1" applyAlignment="1">
      <alignment horizontal="center"/>
    </xf>
    <xf numFmtId="0" fontId="10" fillId="0" borderId="43" xfId="0" applyFont="1" applyBorder="1"/>
    <xf numFmtId="0" fontId="11" fillId="4" borderId="44" xfId="0" applyFont="1" applyFill="1" applyBorder="1"/>
    <xf numFmtId="0" fontId="11" fillId="4" borderId="20" xfId="0" applyFont="1" applyFill="1" applyBorder="1"/>
    <xf numFmtId="0" fontId="12" fillId="4" borderId="16" xfId="0" applyFont="1" applyFill="1" applyBorder="1"/>
    <xf numFmtId="0" fontId="11" fillId="4" borderId="16" xfId="0" applyFont="1" applyFill="1" applyBorder="1"/>
    <xf numFmtId="0" fontId="11" fillId="4" borderId="42" xfId="0" applyFont="1" applyFill="1" applyBorder="1"/>
    <xf numFmtId="0" fontId="0" fillId="0" borderId="20" xfId="0" applyBorder="1"/>
    <xf numFmtId="0" fontId="7" fillId="0" borderId="0" xfId="0" applyFont="1"/>
    <xf numFmtId="0" fontId="2" fillId="6" borderId="2" xfId="0" applyFont="1" applyFill="1" applyBorder="1"/>
    <xf numFmtId="14" fontId="2" fillId="0" borderId="2" xfId="0" applyNumberFormat="1" applyFont="1" applyBorder="1" applyAlignment="1" applyProtection="1">
      <alignment horizontal="center" vertical="center"/>
      <protection locked="0"/>
    </xf>
    <xf numFmtId="14" fontId="7" fillId="0" borderId="0" xfId="0" applyNumberFormat="1" applyFont="1"/>
    <xf numFmtId="0" fontId="7" fillId="0" borderId="22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0" fontId="1" fillId="0" borderId="22" xfId="0" applyFont="1" applyBorder="1"/>
    <xf numFmtId="0" fontId="0" fillId="0" borderId="16" xfId="0" applyBorder="1"/>
    <xf numFmtId="0" fontId="2" fillId="3" borderId="46" xfId="0" applyFont="1" applyFill="1" applyBorder="1"/>
    <xf numFmtId="0" fontId="13" fillId="0" borderId="0" xfId="0" applyFont="1"/>
    <xf numFmtId="0" fontId="8" fillId="0" borderId="0" xfId="0" applyFont="1"/>
    <xf numFmtId="0" fontId="2" fillId="0" borderId="47" xfId="0" applyFont="1" applyBorder="1"/>
    <xf numFmtId="14" fontId="2" fillId="7" borderId="2" xfId="0" applyNumberFormat="1" applyFont="1" applyFill="1" applyBorder="1"/>
    <xf numFmtId="0" fontId="2" fillId="8" borderId="48" xfId="0" applyFont="1" applyFill="1" applyBorder="1"/>
    <xf numFmtId="0" fontId="2" fillId="8" borderId="49" xfId="0" applyFont="1" applyFill="1" applyBorder="1"/>
    <xf numFmtId="0" fontId="8" fillId="0" borderId="49" xfId="0" applyFont="1" applyBorder="1" applyAlignment="1">
      <alignment horizontal="center" vertical="center"/>
    </xf>
    <xf numFmtId="0" fontId="2" fillId="8" borderId="24" xfId="0" applyFont="1" applyFill="1" applyBorder="1"/>
    <xf numFmtId="0" fontId="2" fillId="8" borderId="50" xfId="0" applyFont="1" applyFill="1" applyBorder="1"/>
    <xf numFmtId="0" fontId="8" fillId="0" borderId="41" xfId="0" applyFont="1" applyBorder="1" applyAlignment="1">
      <alignment horizontal="center" vertical="center"/>
    </xf>
    <xf numFmtId="0" fontId="2" fillId="9" borderId="51" xfId="0" applyFont="1" applyFill="1" applyBorder="1" applyAlignment="1">
      <alignment horizontal="left" vertical="center"/>
    </xf>
    <xf numFmtId="0" fontId="2" fillId="9" borderId="52" xfId="0" applyFont="1" applyFill="1" applyBorder="1" applyAlignment="1">
      <alignment horizontal="left" vertical="center"/>
    </xf>
    <xf numFmtId="0" fontId="2" fillId="9" borderId="53" xfId="0" applyFont="1" applyFill="1" applyBorder="1" applyAlignment="1">
      <alignment horizontal="left" vertical="center"/>
    </xf>
    <xf numFmtId="0" fontId="2" fillId="9" borderId="54" xfId="0" applyFont="1" applyFill="1" applyBorder="1" applyAlignment="1">
      <alignment horizontal="left" vertical="center"/>
    </xf>
    <xf numFmtId="0" fontId="2" fillId="9" borderId="55" xfId="0" applyFont="1" applyFill="1" applyBorder="1" applyAlignment="1">
      <alignment horizontal="left" vertical="center"/>
    </xf>
    <xf numFmtId="0" fontId="10" fillId="0" borderId="0" xfId="0" applyFont="1"/>
    <xf numFmtId="0" fontId="2" fillId="0" borderId="0" xfId="0" applyFont="1" applyProtection="1">
      <protection locked="0"/>
    </xf>
    <xf numFmtId="14" fontId="2" fillId="10" borderId="2" xfId="0" applyNumberFormat="1" applyFont="1" applyFill="1" applyBorder="1"/>
    <xf numFmtId="0" fontId="7" fillId="0" borderId="0" xfId="0" applyFont="1" applyProtection="1">
      <protection locked="0"/>
    </xf>
    <xf numFmtId="14" fontId="2" fillId="10" borderId="56" xfId="0" applyNumberFormat="1" applyFont="1" applyFill="1" applyBorder="1"/>
    <xf numFmtId="0" fontId="0" fillId="0" borderId="57" xfId="0" applyBorder="1"/>
    <xf numFmtId="0" fontId="0" fillId="0" borderId="58" xfId="0" applyBorder="1"/>
    <xf numFmtId="0" fontId="14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37</xdr:row>
      <xdr:rowOff>99060</xdr:rowOff>
    </xdr:from>
    <xdr:to>
      <xdr:col>17</xdr:col>
      <xdr:colOff>586740</xdr:colOff>
      <xdr:row>41</xdr:row>
      <xdr:rowOff>15240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ABF5F1F0-181A-4825-8FBC-BEFDFA5240F8}"/>
            </a:ext>
          </a:extLst>
        </xdr:cNvPr>
        <xdr:cNvSpPr txBox="1"/>
      </xdr:nvSpPr>
      <xdr:spPr>
        <a:xfrm>
          <a:off x="7324725" y="7118985"/>
          <a:ext cx="5930265" cy="716280"/>
        </a:xfrm>
        <a:prstGeom prst="rect">
          <a:avLst/>
        </a:prstGeom>
        <a:ln w="285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it-IT" sz="1100"/>
            <a:t>Il</a:t>
          </a:r>
          <a:r>
            <a:rPr lang="it-IT" sz="1100" baseline="0"/>
            <a:t> programma è stato sviluppato per aiutare gli studenti a calcolare le ore di lavoro per il tirocinio: tuttavia il calcolo può essere errato a causa di particolarità nel progetto. Si invita pertanto gli studenti a verificare sul calendario le ore effettive.</a:t>
          </a:r>
          <a:endParaRPr lang="it-IT" sz="1100"/>
        </a:p>
      </xdr:txBody>
    </xdr:sp>
    <xdr:clientData/>
  </xdr:twoCellAnchor>
  <xdr:twoCellAnchor>
    <xdr:from>
      <xdr:col>8</xdr:col>
      <xdr:colOff>335280</xdr:colOff>
      <xdr:row>25</xdr:row>
      <xdr:rowOff>0</xdr:rowOff>
    </xdr:from>
    <xdr:to>
      <xdr:col>17</xdr:col>
      <xdr:colOff>586740</xdr:colOff>
      <xdr:row>37</xdr:row>
      <xdr:rowOff>68580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13C48A25-9715-46CB-A8B3-EC137CFB8B12}"/>
            </a:ext>
          </a:extLst>
        </xdr:cNvPr>
        <xdr:cNvSpPr txBox="1"/>
      </xdr:nvSpPr>
      <xdr:spPr>
        <a:xfrm>
          <a:off x="7317105" y="4600575"/>
          <a:ext cx="5937885" cy="2487930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200" b="1">
              <a:solidFill>
                <a:srgbClr val="FF0000"/>
              </a:solidFill>
            </a:rPr>
            <a:t>AVVERTENZE</a:t>
          </a:r>
          <a:r>
            <a:rPr lang="it-IT" sz="1200" b="1" baseline="0">
              <a:solidFill>
                <a:srgbClr val="FF0000"/>
              </a:solidFill>
            </a:rPr>
            <a:t> PER IL TIROCINIO</a:t>
          </a:r>
        </a:p>
        <a:p>
          <a:r>
            <a:rPr lang="it-IT" sz="1100" b="1">
              <a:solidFill>
                <a:schemeClr val="tx1"/>
              </a:solidFill>
            </a:rPr>
            <a:t>- </a:t>
          </a:r>
          <a:r>
            <a:rPr lang="it-IT" sz="1100" b="0">
              <a:solidFill>
                <a:schemeClr val="tx1"/>
              </a:solidFill>
            </a:rPr>
            <a:t>La data di inizio del progetto </a:t>
          </a:r>
          <a:r>
            <a:rPr lang="it-IT" sz="1100" b="1">
              <a:solidFill>
                <a:schemeClr val="tx1"/>
              </a:solidFill>
            </a:rPr>
            <a:t>non può</a:t>
          </a:r>
          <a:r>
            <a:rPr lang="it-IT" sz="1100" b="0">
              <a:solidFill>
                <a:schemeClr val="tx1"/>
              </a:solidFill>
            </a:rPr>
            <a:t> essere il</a:t>
          </a:r>
          <a:r>
            <a:rPr lang="it-IT" sz="1100" b="0" baseline="0">
              <a:solidFill>
                <a:schemeClr val="tx1"/>
              </a:solidFill>
            </a:rPr>
            <a:t> giorno stesso della consegna presso l'ufficio Settore Tirocini: tenere conto di almeno 3 giorni lavorativi a causa di tempi tecnici;</a:t>
          </a:r>
        </a:p>
        <a:p>
          <a:r>
            <a:rPr lang="it-IT" sz="1100" b="1">
              <a:solidFill>
                <a:schemeClr val="tx1"/>
              </a:solidFill>
            </a:rPr>
            <a:t>-</a:t>
          </a:r>
          <a:r>
            <a:rPr lang="it-IT" sz="1100" b="0">
              <a:solidFill>
                <a:schemeClr val="tx1"/>
              </a:solidFill>
            </a:rPr>
            <a:t> Verificare che la</a:t>
          </a:r>
          <a:r>
            <a:rPr lang="it-IT" sz="1100" b="0" baseline="0">
              <a:solidFill>
                <a:schemeClr val="tx1"/>
              </a:solidFill>
            </a:rPr>
            <a:t> data di inizio del tirocinio sia effettivamente un giorno di lavoro: cioè non possono essere domeniche, giorni di festa...</a:t>
          </a:r>
        </a:p>
        <a:p>
          <a:r>
            <a:rPr lang="it-IT" sz="1100" b="1">
              <a:solidFill>
                <a:schemeClr val="tx1"/>
              </a:solidFill>
            </a:rPr>
            <a:t>-</a:t>
          </a:r>
          <a:r>
            <a:rPr lang="it-IT" sz="1100" b="0" baseline="0">
              <a:solidFill>
                <a:schemeClr val="tx1"/>
              </a:solidFill>
            </a:rPr>
            <a:t> Il numero di ore da indicare nel progetto è relativo alle ore effettive da svolgere e </a:t>
          </a:r>
          <a:r>
            <a:rPr lang="it-IT" sz="1100" b="1" baseline="0">
              <a:solidFill>
                <a:schemeClr val="tx1"/>
              </a:solidFill>
            </a:rPr>
            <a:t>non </a:t>
          </a:r>
          <a:r>
            <a:rPr lang="it-IT" sz="1100" b="0" baseline="0">
              <a:solidFill>
                <a:schemeClr val="tx1"/>
              </a:solidFill>
            </a:rPr>
            <a:t>relativo ai CFU </a:t>
          </a:r>
          <a:r>
            <a:rPr lang="it-IT" sz="1100" b="0" i="1" u="none" baseline="0">
              <a:solidFill>
                <a:schemeClr val="tx1"/>
              </a:solidFill>
            </a:rPr>
            <a:t>(ad esempio se ho 1 cfu di tirocinio, dovrei fare almeno 25 ore, secondo un'orario settimanale che si svolge su 5 giorni per 4 ore, dovrò lavorare per 7 giorni per un totale di 28 ore);</a:t>
          </a:r>
        </a:p>
        <a:p>
          <a:r>
            <a:rPr lang="it-IT" sz="1100" b="1" i="0" u="none" baseline="0">
              <a:solidFill>
                <a:schemeClr val="tx1"/>
              </a:solidFill>
            </a:rPr>
            <a:t>- </a:t>
          </a:r>
          <a:r>
            <a:rPr lang="it-IT" sz="1100" b="0" i="0" u="none" baseline="0">
              <a:solidFill>
                <a:schemeClr val="tx1"/>
              </a:solidFill>
            </a:rPr>
            <a:t>Le ore settimanali in </a:t>
          </a:r>
          <a:r>
            <a:rPr lang="it-IT" sz="1100" b="1" i="0" u="none" baseline="0">
              <a:solidFill>
                <a:schemeClr val="tx1"/>
              </a:solidFill>
            </a:rPr>
            <a:t>laboratorio</a:t>
          </a:r>
          <a:r>
            <a:rPr lang="it-IT" sz="1100" b="0" i="0" u="none" baseline="0">
              <a:solidFill>
                <a:schemeClr val="tx1"/>
              </a:solidFill>
            </a:rPr>
            <a:t> </a:t>
          </a:r>
          <a:r>
            <a:rPr lang="it-IT" sz="1100" b="1" i="0" u="none" baseline="0">
              <a:solidFill>
                <a:schemeClr val="tx1"/>
              </a:solidFill>
            </a:rPr>
            <a:t>non possono </a:t>
          </a:r>
          <a:r>
            <a:rPr lang="it-IT" sz="1100" b="0" i="0" u="none" baseline="0">
              <a:solidFill>
                <a:schemeClr val="tx1"/>
              </a:solidFill>
            </a:rPr>
            <a:t>superare le 35 ore; in </a:t>
          </a:r>
          <a:r>
            <a:rPr lang="it-IT" sz="1100" b="1" i="0" u="none" baseline="0">
              <a:solidFill>
                <a:schemeClr val="tx1"/>
              </a:solidFill>
            </a:rPr>
            <a:t>azienda</a:t>
          </a:r>
          <a:r>
            <a:rPr lang="it-IT" sz="1100" b="0" i="0" u="none" baseline="0">
              <a:solidFill>
                <a:schemeClr val="tx1"/>
              </a:solidFill>
            </a:rPr>
            <a:t> l'orario lavorativo settimanale </a:t>
          </a:r>
          <a:r>
            <a:rPr lang="it-IT" sz="1100" b="1" i="0" u="none" baseline="0">
              <a:solidFill>
                <a:schemeClr val="tx1"/>
              </a:solidFill>
            </a:rPr>
            <a:t>deve essere inferiore</a:t>
          </a:r>
          <a:r>
            <a:rPr lang="it-IT" sz="1100" b="0" i="0" u="none" baseline="0">
              <a:solidFill>
                <a:schemeClr val="tx1"/>
              </a:solidFill>
            </a:rPr>
            <a:t> almeno di un'ora rispetto ai dipendenti;</a:t>
          </a:r>
          <a:endParaRPr lang="it-IT" sz="1100" b="1" i="0" u="none" baseline="0">
            <a:solidFill>
              <a:schemeClr val="tx1"/>
            </a:solidFill>
          </a:endParaRPr>
        </a:p>
        <a:p>
          <a:r>
            <a:rPr lang="it-IT" sz="1100" b="1" i="0" u="none" baseline="0">
              <a:solidFill>
                <a:schemeClr val="tx1"/>
              </a:solidFill>
            </a:rPr>
            <a:t>- </a:t>
          </a:r>
          <a:r>
            <a:rPr lang="it-IT" sz="1100" b="0" i="0" u="none" baseline="0">
              <a:solidFill>
                <a:schemeClr val="tx1"/>
              </a:solidFill>
            </a:rPr>
            <a:t>Le date di inizio e fine si considerano sempre incluse;</a:t>
          </a:r>
        </a:p>
        <a:p>
          <a:r>
            <a:rPr lang="it-IT" sz="1100" b="1" i="1" u="none" baseline="0">
              <a:solidFill>
                <a:schemeClr val="tx1"/>
              </a:solidFill>
            </a:rPr>
            <a:t>- </a:t>
          </a:r>
          <a:r>
            <a:rPr lang="it-IT" sz="1100" b="0" i="0" u="none" baseline="0">
              <a:solidFill>
                <a:schemeClr val="tx1"/>
              </a:solidFill>
            </a:rPr>
            <a:t>Si consiglia di aggiungere giorni in più nel caso di assenza del tutor universitario/aziendale o per assenza propria.</a:t>
          </a:r>
          <a:endParaRPr lang="it-IT" sz="1100" b="1" i="1" u="none">
            <a:solidFill>
              <a:schemeClr val="tx1"/>
            </a:solidFill>
          </a:endParaRPr>
        </a:p>
      </xdr:txBody>
    </xdr:sp>
    <xdr:clientData/>
  </xdr:twoCellAnchor>
  <xdr:oneCellAnchor>
    <xdr:from>
      <xdr:col>1</xdr:col>
      <xdr:colOff>53340</xdr:colOff>
      <xdr:row>48</xdr:row>
      <xdr:rowOff>22860</xdr:rowOff>
    </xdr:from>
    <xdr:ext cx="1295400" cy="15468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A7C4451A-2EC1-4D09-A609-0FAD03A0BA88}"/>
            </a:ext>
          </a:extLst>
        </xdr:cNvPr>
        <xdr:cNvSpPr txBox="1"/>
      </xdr:nvSpPr>
      <xdr:spPr>
        <a:xfrm>
          <a:off x="1005840" y="9243060"/>
          <a:ext cx="1295400" cy="1546860"/>
        </a:xfrm>
        <a:prstGeom prst="rect">
          <a:avLst/>
        </a:prstGeom>
        <a:ln>
          <a:solidFill>
            <a:schemeClr val="accent2">
              <a:lumMod val="7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it-IT" sz="1100"/>
            <a:t>Chiusura delle strutture dell'Ateneo.</a:t>
          </a:r>
        </a:p>
        <a:p>
          <a:pPr algn="ctr"/>
          <a:r>
            <a:rPr lang="it-IT" sz="1100"/>
            <a:t>Tali</a:t>
          </a:r>
          <a:r>
            <a:rPr lang="it-IT" sz="1100" baseline="0"/>
            <a:t> festività sono già considerate qualora il tirocinio si svolgesse in laboratorio.</a:t>
          </a:r>
          <a:endParaRPr lang="it-IT" sz="1100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18</xdr:col>
      <xdr:colOff>384810</xdr:colOff>
      <xdr:row>9</xdr:row>
      <xdr:rowOff>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BF3052D-510E-45EE-97E5-B1309DF45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74040" cy="1714500"/>
        </a:xfrm>
        <a:prstGeom prst="rect">
          <a:avLst/>
        </a:prstGeom>
      </xdr:spPr>
    </xdr:pic>
    <xdr:clientData/>
  </xdr:twoCellAnchor>
  <xdr:oneCellAnchor>
    <xdr:from>
      <xdr:col>4</xdr:col>
      <xdr:colOff>274320</xdr:colOff>
      <xdr:row>5</xdr:row>
      <xdr:rowOff>15240</xdr:rowOff>
    </xdr:from>
    <xdr:ext cx="4122420" cy="632918"/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651B9CB8-700C-4E7C-A8DE-78C85FFEAA05}"/>
            </a:ext>
          </a:extLst>
        </xdr:cNvPr>
        <xdr:cNvSpPr txBox="1"/>
      </xdr:nvSpPr>
      <xdr:spPr>
        <a:xfrm>
          <a:off x="4398645" y="967740"/>
          <a:ext cx="4122420" cy="63291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it-IT" sz="3600" b="1">
              <a:solidFill>
                <a:schemeClr val="bg1"/>
              </a:solidFill>
              <a:latin typeface="Arial Black" panose="020B0A04020102020204" pitchFamily="34" charset="0"/>
              <a:cs typeface="Times New Roman" panose="02020603050405020304" pitchFamily="18" charset="0"/>
            </a:rPr>
            <a:t>Settore</a:t>
          </a:r>
          <a:r>
            <a:rPr lang="it-IT" sz="3600" b="1" baseline="0">
              <a:solidFill>
                <a:schemeClr val="bg1"/>
              </a:solidFill>
              <a:latin typeface="Arial Black" panose="020B0A04020102020204" pitchFamily="34" charset="0"/>
              <a:cs typeface="Times New Roman" panose="02020603050405020304" pitchFamily="18" charset="0"/>
            </a:rPr>
            <a:t> Tirocini</a:t>
          </a:r>
          <a:endParaRPr lang="it-IT" sz="3600" b="1">
            <a:solidFill>
              <a:schemeClr val="bg1"/>
            </a:solidFill>
            <a:latin typeface="Arial Black" panose="020B0A04020102020204" pitchFamily="34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</xdr:col>
      <xdr:colOff>426720</xdr:colOff>
      <xdr:row>1</xdr:row>
      <xdr:rowOff>53340</xdr:rowOff>
    </xdr:from>
    <xdr:ext cx="3154680" cy="1250855"/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EBB45F1D-2737-4A88-9314-96D03ECE5CD6}"/>
            </a:ext>
          </a:extLst>
        </xdr:cNvPr>
        <xdr:cNvSpPr txBox="1"/>
      </xdr:nvSpPr>
      <xdr:spPr>
        <a:xfrm>
          <a:off x="10142220" y="243840"/>
          <a:ext cx="3154680" cy="12508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it-IT" sz="12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È possibile contattare la segreteria dell'ufficio tirocinio</a:t>
          </a:r>
          <a:r>
            <a:rPr lang="it-IT" sz="1200" b="1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al seguente indirizzo e-mail: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400" b="1" i="0" u="none">
              <a:solidFill>
                <a:schemeClr val="bg1">
                  <a:lumMod val="85000"/>
                </a:schemeClr>
              </a:solidFill>
              <a:effectLst/>
              <a:latin typeface="+mn-lt"/>
              <a:ea typeface="+mn-ea"/>
              <a:cs typeface="+mn-cs"/>
            </a:rPr>
            <a:t>tirocini@ingegneria.unifi.it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 telefonicamnete dal lunedì al venerdì dalle ore 10</a:t>
          </a:r>
          <a:r>
            <a:rPr lang="it-IT" sz="1200" b="1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alle ore 13 al seguente numero:</a:t>
          </a:r>
        </a:p>
        <a:p>
          <a:pPr algn="ctr"/>
          <a:r>
            <a:rPr lang="it-IT" sz="1200" b="1" i="0" u="none">
              <a:solidFill>
                <a:schemeClr val="bg1">
                  <a:lumMod val="85000"/>
                </a:schemeClr>
              </a:solidFill>
              <a:effectLst/>
              <a:latin typeface="+mn-lt"/>
              <a:ea typeface="+mn-ea"/>
              <a:cs typeface="+mn-cs"/>
            </a:rPr>
            <a:t>3334916768 </a:t>
          </a:r>
        </a:p>
      </xdr:txBody>
    </xdr:sp>
    <xdr:clientData/>
  </xdr:oneCellAnchor>
  <xdr:oneCellAnchor>
    <xdr:from>
      <xdr:col>1</xdr:col>
      <xdr:colOff>53340</xdr:colOff>
      <xdr:row>37</xdr:row>
      <xdr:rowOff>167640</xdr:rowOff>
    </xdr:from>
    <xdr:ext cx="1295400" cy="1546860"/>
    <xdr:sp macro="" textlink="">
      <xdr:nvSpPr>
        <xdr:cNvPr id="8" name="CasellaDiTesto 7">
          <a:extLst>
            <a:ext uri="{FF2B5EF4-FFF2-40B4-BE49-F238E27FC236}">
              <a16:creationId xmlns:a16="http://schemas.microsoft.com/office/drawing/2014/main" id="{B4232A66-5085-4F6C-9BE5-8812D9D99DB3}"/>
            </a:ext>
          </a:extLst>
        </xdr:cNvPr>
        <xdr:cNvSpPr txBox="1"/>
      </xdr:nvSpPr>
      <xdr:spPr>
        <a:xfrm>
          <a:off x="1005840" y="7187565"/>
          <a:ext cx="1295400" cy="1546860"/>
        </a:xfrm>
        <a:prstGeom prst="rect">
          <a:avLst/>
        </a:prstGeom>
        <a:ln>
          <a:solidFill>
            <a:schemeClr val="accent2">
              <a:lumMod val="60000"/>
              <a:lumOff val="4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it-IT" sz="1100"/>
            <a:t>Festività</a:t>
          </a:r>
          <a:r>
            <a:rPr lang="it-IT" sz="1100" baseline="0"/>
            <a:t> nazionali.</a:t>
          </a:r>
        </a:p>
        <a:p>
          <a:pPr algn="ctr"/>
          <a:r>
            <a:rPr lang="it-IT" sz="1100" baseline="0"/>
            <a:t>Tali giorni festivi sono già stati sotratti qualora cadessero nel periodo definito per lo svolgimento del tirocinio.</a:t>
          </a:r>
          <a:endParaRPr lang="it-IT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0EE48-C659-4CC9-977C-B6F6B51DD6F5}">
  <dimension ref="A10:W57"/>
  <sheetViews>
    <sheetView tabSelected="1" topLeftCell="A13" workbookViewId="0">
      <selection activeCell="C22" sqref="C22"/>
    </sheetView>
  </sheetViews>
  <sheetFormatPr defaultRowHeight="14.4" x14ac:dyDescent="0.3"/>
  <cols>
    <col min="1" max="1" width="17.44140625" customWidth="1"/>
    <col min="2" max="2" width="11.33203125" bestFit="1" customWidth="1"/>
    <col min="3" max="3" width="15.44140625" customWidth="1"/>
    <col min="4" max="4" width="18.21875" customWidth="1"/>
    <col min="14" max="14" width="12" customWidth="1"/>
  </cols>
  <sheetData>
    <row r="10" spans="1:19" ht="15.6" x14ac:dyDescent="0.3">
      <c r="R10" s="1"/>
    </row>
    <row r="11" spans="1:19" ht="21" x14ac:dyDescent="0.5">
      <c r="A11" s="2" t="s">
        <v>0</v>
      </c>
      <c r="R11" s="3"/>
    </row>
    <row r="12" spans="1:19" ht="21" x14ac:dyDescent="0.5">
      <c r="A12" s="4"/>
      <c r="R12" s="3"/>
    </row>
    <row r="13" spans="1:19" ht="16.2" thickBot="1" x14ac:dyDescent="0.35">
      <c r="A13" s="5" t="s">
        <v>1</v>
      </c>
      <c r="R13" s="3"/>
    </row>
    <row r="14" spans="1:19" ht="16.2" thickBot="1" x14ac:dyDescent="0.35">
      <c r="A14" s="6" t="s">
        <v>2</v>
      </c>
      <c r="B14" s="7"/>
      <c r="C14" s="8"/>
      <c r="D14" s="9" t="s">
        <v>3</v>
      </c>
      <c r="F14" s="10" t="s">
        <v>4</v>
      </c>
      <c r="G14" s="11"/>
      <c r="H14" s="11"/>
      <c r="I14" s="11"/>
      <c r="J14" s="11"/>
      <c r="K14" s="11"/>
      <c r="L14" s="11"/>
      <c r="M14" s="11"/>
      <c r="N14" s="12"/>
      <c r="R14" s="1"/>
      <c r="S14" s="13" t="s">
        <v>5</v>
      </c>
    </row>
    <row r="15" spans="1:19" ht="16.2" thickBot="1" x14ac:dyDescent="0.35">
      <c r="A15" s="14"/>
      <c r="B15" s="15"/>
      <c r="C15" s="15"/>
      <c r="D15" s="16"/>
      <c r="F15" s="17"/>
      <c r="G15" s="18"/>
      <c r="H15" s="18"/>
      <c r="I15" s="18"/>
      <c r="J15" s="18"/>
      <c r="K15" s="19"/>
      <c r="L15" s="20"/>
      <c r="M15" s="20"/>
      <c r="N15" s="21"/>
      <c r="O15" s="22"/>
      <c r="R15" s="1"/>
    </row>
    <row r="16" spans="1:19" ht="16.2" thickBot="1" x14ac:dyDescent="0.35">
      <c r="A16" s="23"/>
      <c r="B16" s="24">
        <f ca="1">TODAY()</f>
        <v>46106</v>
      </c>
      <c r="C16" s="25"/>
      <c r="D16" s="26"/>
      <c r="E16" s="27" t="s">
        <v>6</v>
      </c>
      <c r="F16" s="28" t="s">
        <v>7</v>
      </c>
      <c r="G16" s="29" t="s">
        <v>8</v>
      </c>
      <c r="H16" s="28" t="s">
        <v>9</v>
      </c>
      <c r="I16" s="28" t="s">
        <v>10</v>
      </c>
      <c r="J16" s="30"/>
      <c r="K16" s="31"/>
      <c r="L16" s="32"/>
      <c r="M16" s="33"/>
      <c r="N16" s="33"/>
      <c r="O16" s="33"/>
      <c r="P16" s="34"/>
      <c r="Q16" s="34"/>
      <c r="R16" s="1"/>
    </row>
    <row r="17" spans="1:23" ht="16.2" thickBot="1" x14ac:dyDescent="0.35">
      <c r="A17" s="35" t="s">
        <v>11</v>
      </c>
      <c r="B17" s="49"/>
      <c r="C17" s="36"/>
      <c r="D17" s="37" t="s">
        <v>12</v>
      </c>
      <c r="E17" s="38" t="s">
        <v>5</v>
      </c>
      <c r="F17" s="38" t="s">
        <v>5</v>
      </c>
      <c r="G17" s="39" t="s">
        <v>5</v>
      </c>
      <c r="H17" s="39" t="s">
        <v>5</v>
      </c>
      <c r="I17" s="38" t="s">
        <v>5</v>
      </c>
      <c r="J17" s="40"/>
      <c r="K17" s="41"/>
      <c r="L17" s="42" t="s">
        <v>13</v>
      </c>
      <c r="M17" s="43"/>
      <c r="N17" s="43"/>
      <c r="O17" s="44"/>
      <c r="P17" s="45"/>
      <c r="Q17" s="46"/>
      <c r="R17" s="47"/>
      <c r="S17" s="36"/>
      <c r="T17" s="36"/>
      <c r="U17" s="36"/>
    </row>
    <row r="18" spans="1:23" ht="16.2" thickBot="1" x14ac:dyDescent="0.35">
      <c r="A18" s="48" t="s">
        <v>14</v>
      </c>
      <c r="B18" s="49"/>
      <c r="C18" s="36"/>
      <c r="D18" s="50" t="s">
        <v>15</v>
      </c>
      <c r="E18" s="51"/>
      <c r="F18" s="51"/>
      <c r="G18" s="52"/>
      <c r="H18" s="52"/>
      <c r="I18" s="52"/>
      <c r="J18" s="53"/>
      <c r="K18" s="54"/>
      <c r="L18" s="55" t="s">
        <v>16</v>
      </c>
      <c r="M18" s="55"/>
      <c r="N18" s="55"/>
      <c r="O18" s="56"/>
      <c r="P18" s="57"/>
      <c r="Q18" s="43"/>
      <c r="R18" s="58"/>
      <c r="S18" s="36"/>
      <c r="T18" s="36"/>
      <c r="U18" s="36"/>
    </row>
    <row r="19" spans="1:23" ht="15.6" x14ac:dyDescent="0.3">
      <c r="A19" s="59"/>
      <c r="B19" s="60"/>
      <c r="C19" s="36"/>
      <c r="E19" s="61" t="str">
        <f t="shared" ref="E19:K19" si="0">IF(AND(OR(E17="X",E17=""),OR(E18&gt;0,E18="")),"","valore non conforme alle istruzioni")</f>
        <v/>
      </c>
      <c r="F19" s="61" t="str">
        <f t="shared" si="0"/>
        <v/>
      </c>
      <c r="G19" s="61" t="str">
        <f t="shared" si="0"/>
        <v/>
      </c>
      <c r="H19" s="61" t="str">
        <f t="shared" si="0"/>
        <v/>
      </c>
      <c r="I19" s="61" t="str">
        <f t="shared" si="0"/>
        <v/>
      </c>
      <c r="J19" s="62" t="str">
        <f t="shared" si="0"/>
        <v/>
      </c>
      <c r="K19" s="63" t="str">
        <f t="shared" si="0"/>
        <v/>
      </c>
      <c r="L19" s="15"/>
      <c r="M19" s="15"/>
      <c r="N19" s="15"/>
      <c r="O19" s="64"/>
      <c r="Q19" s="36"/>
      <c r="R19" s="1"/>
      <c r="S19" s="36"/>
      <c r="T19" s="36"/>
      <c r="U19" s="36"/>
    </row>
    <row r="20" spans="1:23" ht="15.6" x14ac:dyDescent="0.3">
      <c r="A20" s="65" t="s">
        <v>17</v>
      </c>
      <c r="B20" s="66"/>
      <c r="C20" s="36"/>
      <c r="D20" s="36"/>
      <c r="E20" s="67" t="e" cm="1">
        <f t="array" aca="1" ref="E20" ca="1">IF(E17="X",SUMPRODUCT(--(WEEKDAY(ROW(INDIRECT(B17&amp;":"&amp;B18)),2)=1)),0)</f>
        <v>#REF!</v>
      </c>
      <c r="F20" s="67" t="e" cm="1">
        <f t="array" aca="1" ref="F20" ca="1">IF(F17="X",SUMPRODUCT(--(WEEKDAY(ROW(INDIRECT(B17&amp;":"&amp;B18)),2)=2)),0)</f>
        <v>#REF!</v>
      </c>
      <c r="G20" s="67" t="e" cm="1">
        <f t="array" aca="1" ref="G20" ca="1">IF(G17="X",SUMPRODUCT(--(WEEKDAY(ROW(INDIRECT(B17&amp;":"&amp;B18)),2)=3)),0)</f>
        <v>#REF!</v>
      </c>
      <c r="H20" s="67" t="e" cm="1">
        <f t="array" aca="1" ref="H20" ca="1">IF(H17="X",SUMPRODUCT(--(WEEKDAY(ROW(INDIRECT(B17&amp;":"&amp;B18)),2)=4)),0)</f>
        <v>#REF!</v>
      </c>
      <c r="I20" s="67" t="e" cm="1">
        <f t="array" aca="1" ref="I20" ca="1">IF(I17="X",SUMPRODUCT(--(WEEKDAY(ROW(INDIRECT(B17&amp;":"&amp;B18)),2)=5)),0)</f>
        <v>#REF!</v>
      </c>
      <c r="J20" s="67" cm="1">
        <f t="array" aca="1" ref="J20" ca="1">IF(J17="X",SUMPRODUCT(--(WEEKDAY(ROW(INDIRECT(B17&amp;":"&amp;B18)),2)=6)),0)</f>
        <v>0</v>
      </c>
      <c r="K20" s="67" cm="1">
        <f t="array" aca="1" ref="K20" ca="1">IF(K17="X",SUMPRODUCT(--(WEEKDAY(ROW(INDIRECT(B17&amp;":"&amp;B18)),2)=7)),0)</f>
        <v>0</v>
      </c>
      <c r="L20" s="68"/>
      <c r="M20" s="69"/>
      <c r="N20" s="69"/>
      <c r="O20" s="70"/>
      <c r="Q20" s="36"/>
      <c r="R20" s="1"/>
      <c r="S20" s="36"/>
      <c r="T20" s="36"/>
      <c r="U20" s="36"/>
    </row>
    <row r="21" spans="1:23" ht="15.6" x14ac:dyDescent="0.3">
      <c r="A21" s="71"/>
      <c r="B21" s="36"/>
      <c r="C21" s="36"/>
      <c r="D21" s="36"/>
      <c r="E21" s="67"/>
      <c r="F21" s="67"/>
      <c r="G21" s="67"/>
      <c r="H21" s="67"/>
      <c r="I21" s="67"/>
      <c r="J21" s="67"/>
      <c r="K21" s="67"/>
      <c r="L21" s="68"/>
      <c r="M21" s="69"/>
      <c r="N21" s="69"/>
      <c r="O21" s="70"/>
      <c r="Q21" s="36"/>
      <c r="R21" s="1"/>
      <c r="S21" s="36"/>
      <c r="T21" s="36"/>
      <c r="U21" s="36"/>
    </row>
    <row r="22" spans="1:23" ht="15.6" x14ac:dyDescent="0.3">
      <c r="A22" s="72" t="s">
        <v>18</v>
      </c>
      <c r="B22" s="36"/>
      <c r="C22" s="36"/>
      <c r="D22" s="36"/>
      <c r="E22" s="73" t="str">
        <f>IF(E17="X",0,1)&amp;IF(F17="X",0,1)&amp;IF(G17="X",0,1)&amp;IF(H17="X",0,1)&amp;IF(I17="X",0,1)&amp;IF(J17="X",0,1)&amp;IF(K17="X",0,1)</f>
        <v>0000011</v>
      </c>
      <c r="F22" s="74" t="str">
        <f>IF(AND(SUM(E18:I18)&gt;35,D14="LABORATORIO"),"Ore settimanali non conformi alle regole: leggere le avvertenze per il tirocinio ▼","")</f>
        <v/>
      </c>
      <c r="G22" s="75"/>
      <c r="H22" s="76"/>
      <c r="I22" s="77"/>
      <c r="J22" s="78"/>
      <c r="K22" s="79"/>
      <c r="L22" s="78"/>
      <c r="M22" s="78"/>
      <c r="N22" s="69"/>
      <c r="O22" s="70"/>
      <c r="P22" s="80"/>
      <c r="Q22" s="70"/>
      <c r="R22" s="1"/>
      <c r="S22" s="36"/>
      <c r="T22" s="36"/>
      <c r="U22" s="81">
        <v>3</v>
      </c>
      <c r="V22" s="13"/>
    </row>
    <row r="23" spans="1:23" ht="16.2" thickBot="1" x14ac:dyDescent="0.35">
      <c r="A23" s="82" t="s">
        <v>11</v>
      </c>
      <c r="B23" s="83"/>
      <c r="C23" s="84">
        <f>IF(AND(B23&gt;=B17,B23&lt;=B18),B23,"DATA NON COMPRESA!")</f>
        <v>0</v>
      </c>
      <c r="D23" t="str">
        <f>IF(AND(C23="DATA NON COMPRESA!",B23&lt;&gt;""),"DATA NON COMPRESA!","")</f>
        <v/>
      </c>
      <c r="E23" s="85" cm="1">
        <f t="array" aca="1" ref="E23" ca="1">IF(E17="X",IF(B23="",0,SUMPRODUCT(--(WEEKDAY(ROW(INDIRECT(B23&amp;":"&amp;B24)),2)=1))),0)</f>
        <v>0</v>
      </c>
      <c r="F23" s="86" cm="1">
        <f t="array" aca="1" ref="F23" ca="1">IF(F17="X",IF(B23="",0,SUMPRODUCT(--(WEEKDAY(ROW(INDIRECT(B23&amp;":"&amp;B24)),2)=2))),0)</f>
        <v>0</v>
      </c>
      <c r="G23" s="86" cm="1">
        <f t="array" aca="1" ref="G23" ca="1">IF(G17="X",IF(B23="",0,SUMPRODUCT(--(WEEKDAY(ROW(INDIRECT(B23&amp;":"&amp;B24)),2)=3))),0)</f>
        <v>0</v>
      </c>
      <c r="H23" s="85" cm="1">
        <f t="array" aca="1" ref="H23" ca="1">IF(H17="X",IF(B23="",0,SUMPRODUCT(--(WEEKDAY(ROW(INDIRECT(B23&amp;":"&amp;B24)),2)=4))),0)</f>
        <v>0</v>
      </c>
      <c r="I23" s="85" cm="1">
        <f t="array" aca="1" ref="I23" ca="1">IF(I17="X",IF(B23="",0,SUMPRODUCT(--(WEEKDAY(ROW(INDIRECT(B23&amp;":"&amp;B24)),2)=5))),0)</f>
        <v>0</v>
      </c>
      <c r="J23" s="85" cm="1">
        <f t="array" aca="1" ref="J23" ca="1">IF(J17="X",IF(B23="",0,SUMPRODUCT(--(WEEKDAY(ROW(INDIRECT(B23&amp;":"&amp;B24)),2)=6))),0)</f>
        <v>0</v>
      </c>
      <c r="K23" s="85" cm="1">
        <f t="array" aca="1" ref="K23" ca="1">IF(K17="X",IF(B23="",0,SUMPRODUCT(--(WEEKDAY(ROW(INDIRECT(B23&amp;":"&amp;B24)),2)=7))),0)</f>
        <v>0</v>
      </c>
      <c r="L23" s="87"/>
      <c r="M23" s="88" t="s">
        <v>19</v>
      </c>
      <c r="N23" s="88"/>
      <c r="O23" s="70"/>
      <c r="P23" s="88"/>
      <c r="Q23" s="70"/>
      <c r="R23" s="1"/>
      <c r="S23" s="36"/>
      <c r="T23" s="36"/>
      <c r="U23" s="81">
        <v>6</v>
      </c>
      <c r="V23" s="13"/>
    </row>
    <row r="24" spans="1:23" ht="16.2" thickBot="1" x14ac:dyDescent="0.35">
      <c r="A24" s="82" t="s">
        <v>14</v>
      </c>
      <c r="B24" s="83"/>
      <c r="C24" s="84">
        <f>IF(AND(B24&gt;=B17,B24&lt;=B18),B24,"DATA NON COMPRESA!")</f>
        <v>0</v>
      </c>
      <c r="D24" t="str">
        <f>IF(AND(C24="DATA NON COMPRESA!",B24&lt;&gt;""),"DATA NON COMPRESA!","")</f>
        <v/>
      </c>
      <c r="E24" s="89" t="s">
        <v>20</v>
      </c>
      <c r="F24" s="43"/>
      <c r="G24" s="43"/>
      <c r="H24" s="43"/>
      <c r="I24" s="43"/>
      <c r="J24" s="43"/>
      <c r="K24" s="43"/>
      <c r="L24" s="46"/>
      <c r="O24" s="36"/>
      <c r="Q24" s="36"/>
      <c r="R24" s="1"/>
      <c r="S24" s="36"/>
      <c r="T24" s="36"/>
      <c r="U24" s="81">
        <v>9</v>
      </c>
      <c r="V24" s="13"/>
    </row>
    <row r="25" spans="1:23" ht="15.6" x14ac:dyDescent="0.3">
      <c r="A25" s="36"/>
      <c r="B25" s="36"/>
      <c r="C25" s="81"/>
      <c r="D25" s="81">
        <f>NETWORKDAYS.INTL(B23,B24,E22,IF(D14="LABORATORIO",A27:A56,A27:A48))</f>
        <v>0</v>
      </c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Q25" s="36"/>
      <c r="R25" s="1"/>
      <c r="S25" s="36"/>
      <c r="T25" s="36"/>
      <c r="U25" s="81">
        <v>12</v>
      </c>
      <c r="V25" s="13"/>
    </row>
    <row r="26" spans="1:23" ht="15.6" x14ac:dyDescent="0.3">
      <c r="A26" s="90" t="s">
        <v>21</v>
      </c>
      <c r="B26" s="91"/>
      <c r="C26" s="81"/>
      <c r="D26" s="81">
        <f>IF(AND(D25&gt;0,D23=""),D25,0)</f>
        <v>0</v>
      </c>
      <c r="G26" s="36"/>
      <c r="H26" s="36"/>
      <c r="I26" s="36"/>
      <c r="J26" s="36"/>
      <c r="K26" s="36"/>
      <c r="L26" s="36"/>
      <c r="M26" s="36"/>
      <c r="N26" s="36"/>
      <c r="O26" s="36"/>
      <c r="Q26" s="92"/>
      <c r="R26" s="1"/>
      <c r="S26" s="36"/>
      <c r="T26" s="36"/>
      <c r="U26" s="81">
        <v>18</v>
      </c>
      <c r="V26" s="13"/>
    </row>
    <row r="27" spans="1:23" ht="15.6" x14ac:dyDescent="0.3">
      <c r="A27" s="93">
        <v>46023</v>
      </c>
      <c r="B27" s="91"/>
      <c r="C27" s="36"/>
      <c r="G27" s="36"/>
      <c r="H27" s="36"/>
      <c r="I27" s="36"/>
      <c r="J27" s="36"/>
      <c r="K27" s="36"/>
      <c r="L27" s="36"/>
      <c r="M27" s="36"/>
      <c r="N27" s="36"/>
      <c r="O27" s="36"/>
      <c r="Q27" s="92"/>
      <c r="R27" s="1"/>
      <c r="S27" s="81" t="str">
        <f>IF(AND(A27&gt;=$B$17,A27&lt;=$B$18),WEEKDAY(A27,2),"")</f>
        <v/>
      </c>
      <c r="T27" s="81" cm="1">
        <f t="array" ref="T27">IF(S27="",0,_xlfn.IFS(S27=1,$E$18,S27=2,$F$18,S27=3,$G$18,S27=4,$H$18,S27=5,$I$18,S27=6,0,S27=7,0))</f>
        <v>0</v>
      </c>
      <c r="U27" s="81" t="str">
        <f>IF(AND(A27&gt;=$B$23,A27&lt;=$B$24),WEEKDAY(A27,2),"")</f>
        <v/>
      </c>
      <c r="V27" s="13" cm="1">
        <f t="array" ref="V27">IF(U27="",0,_xlfn.IFS(U27=1,$E$18,U27=2,$F$18,U27=3,$G$18,U27=4,$H$18,U27=5,$I$18,U27=6,0,U27=7,0))</f>
        <v>0</v>
      </c>
      <c r="W27" s="13"/>
    </row>
    <row r="28" spans="1:23" ht="15.6" x14ac:dyDescent="0.3">
      <c r="A28" s="93">
        <v>46028</v>
      </c>
      <c r="B28" s="91"/>
      <c r="C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Q28" s="92"/>
      <c r="R28" s="1"/>
      <c r="S28" s="81" t="str">
        <f t="shared" ref="S28:S56" si="1">IF(AND(A28&gt;=$B$17,A28&lt;=$B$18),WEEKDAY(A28,2),"")</f>
        <v/>
      </c>
      <c r="T28" s="81" cm="1">
        <f t="array" ref="T28">IF(S28="",0,_xlfn.IFS(S28=1,$E$18,S28=2,$F$18,S28=3,$G$18,S28=4,$H$18,S28=5,$I$18,S28=6,0,S28=7,0))</f>
        <v>0</v>
      </c>
      <c r="U28" s="81" t="str">
        <f t="shared" ref="U28:U56" si="2">IF(AND(A28&gt;=$B$23,A28&lt;=$B$24),WEEKDAY(A28,2),"")</f>
        <v/>
      </c>
      <c r="V28" s="13" cm="1">
        <f t="array" ref="V28">IF(U28="",0,_xlfn.IFS(U28=1,$E$18,U28=2,$F$18,U28=3,$G$18,U28=4,$H$18,U28=5,$I$18,U28=6,0,U28=7,0))</f>
        <v>0</v>
      </c>
      <c r="W28" s="13"/>
    </row>
    <row r="29" spans="1:23" ht="15.6" x14ac:dyDescent="0.3">
      <c r="A29" s="93">
        <v>46118</v>
      </c>
      <c r="B29" s="91"/>
      <c r="C29" s="36"/>
      <c r="G29" s="36"/>
      <c r="H29" s="36"/>
      <c r="I29" s="36"/>
      <c r="J29" s="36"/>
      <c r="K29" s="36"/>
      <c r="L29" s="36"/>
      <c r="M29" s="36"/>
      <c r="N29" s="36"/>
      <c r="O29" s="36"/>
      <c r="Q29" s="92"/>
      <c r="R29" s="1"/>
      <c r="S29" s="81" t="str">
        <f t="shared" si="1"/>
        <v/>
      </c>
      <c r="T29" s="81" cm="1">
        <f t="array" ref="T29">IF(S29="",0,_xlfn.IFS(S29=1,$E$18,S29=2,$F$18,S29=3,$G$18,S29=4,$H$18,S29=5,$I$18,S29=6,0,S29=7,0))</f>
        <v>0</v>
      </c>
      <c r="U29" s="81" t="str">
        <f t="shared" si="2"/>
        <v/>
      </c>
      <c r="V29" s="13" cm="1">
        <f t="array" ref="V29">IF(U29="",0,_xlfn.IFS(U29=1,$E$18,U29=2,$F$18,U29=3,$G$18,U29=4,$H$18,U29=5,$I$18,U29=6,0,U29=7,0))</f>
        <v>0</v>
      </c>
      <c r="W29" s="13"/>
    </row>
    <row r="30" spans="1:23" ht="15.6" x14ac:dyDescent="0.3">
      <c r="A30" s="93">
        <v>46137</v>
      </c>
      <c r="B30" s="91"/>
      <c r="C30" s="36"/>
      <c r="F30" s="13">
        <f>NETWORKDAYS.INTL(B17,B18,E22,IF(D14="LABORATORIO",A27:A56,A27:A42))-D26</f>
        <v>0</v>
      </c>
      <c r="G30" s="36"/>
      <c r="H30" s="36"/>
      <c r="I30" s="36"/>
      <c r="J30" s="36"/>
      <c r="K30" s="36"/>
      <c r="L30" s="36"/>
      <c r="M30" s="36"/>
      <c r="N30" s="36"/>
      <c r="O30" s="36"/>
      <c r="Q30" s="92"/>
      <c r="R30" s="1"/>
      <c r="S30" s="81" t="str">
        <f t="shared" si="1"/>
        <v/>
      </c>
      <c r="T30" s="81" cm="1">
        <f t="array" ref="T30">IF(S30="",0,_xlfn.IFS(S30=1,$E$18,S30=2,$F$18,S30=3,$G$18,S30=4,$H$18,S30=5,$I$18,S30=6,0,S30=7,0))</f>
        <v>0</v>
      </c>
      <c r="U30" s="81" t="str">
        <f t="shared" si="2"/>
        <v/>
      </c>
      <c r="V30" s="13" cm="1">
        <f t="array" ref="V30">IF(U30="",0,_xlfn.IFS(U30=1,$E$18,U30=2,$F$18,U30=3,$G$18,U30=4,$H$18,U30=5,$I$18,U30=6,0,U30=7,0))</f>
        <v>0</v>
      </c>
      <c r="W30" s="13"/>
    </row>
    <row r="31" spans="1:23" ht="16.2" thickBot="1" x14ac:dyDescent="0.35">
      <c r="A31" s="93">
        <v>46143</v>
      </c>
      <c r="B31" s="91"/>
      <c r="C31" s="94" t="s">
        <v>22</v>
      </c>
      <c r="D31" s="95"/>
      <c r="E31" s="96" t="str">
        <f>IF(F30&gt;0,F30,"verificare date")</f>
        <v>verificare date</v>
      </c>
      <c r="F31" s="36"/>
      <c r="G31" s="36"/>
      <c r="H31" s="36"/>
      <c r="J31" s="36"/>
      <c r="K31" s="36"/>
      <c r="L31" s="36"/>
      <c r="M31" s="36"/>
      <c r="N31" s="36"/>
      <c r="O31" s="36"/>
      <c r="Q31" s="92"/>
      <c r="R31" s="1"/>
      <c r="S31" s="81" t="str">
        <f t="shared" si="1"/>
        <v/>
      </c>
      <c r="T31" s="81" cm="1">
        <f t="array" ref="T31">IF(S31="",0,_xlfn.IFS(S31=1,$E$18,S31=2,$F$18,S31=3,$G$18,S31=4,$H$18,S31=5,$I$18,S31=6,0,S31=7,0))</f>
        <v>0</v>
      </c>
      <c r="U31" s="81" t="str">
        <f t="shared" si="2"/>
        <v/>
      </c>
      <c r="V31" s="13" cm="1">
        <f t="array" ref="V31">IF(U31="",0,_xlfn.IFS(U31=1,$E$18,U31=2,$F$18,U31=3,$G$18,U31=4,$H$18,U31=5,$I$18,U31=6,0,U31=7,0))</f>
        <v>0</v>
      </c>
      <c r="W31" s="13"/>
    </row>
    <row r="32" spans="1:23" ht="15.6" x14ac:dyDescent="0.3">
      <c r="A32" s="93">
        <v>46175</v>
      </c>
      <c r="B32" s="36"/>
      <c r="C32" s="97" t="s">
        <v>23</v>
      </c>
      <c r="D32" s="98"/>
      <c r="E32" s="99">
        <f>IF(F22="",IF(OR(E17="",E18=""),0,E18*E20)+IF(OR(F17="",F18=""),0,F18*F20)+IF(OR(G17="",G18=""),0,G18*G20)+IF(OR(H17="",H18=""),0,H18*H20)+IF(OR(I17="",I18=""),0,I18*I20)+IF(OR(J17="",J18=""),0,J18*J20)+IF(OR(K17="",K18=""),0,K18*K20)-IF(D26=0,0,E18*E23+F18*F23+G18*G23+H18*H23+I18*I23+J18*J23+K18*K23)-W57,"ERRORE")</f>
        <v>0</v>
      </c>
      <c r="F32" s="100" t="s">
        <v>24</v>
      </c>
      <c r="G32" s="100"/>
      <c r="H32" s="101"/>
      <c r="J32" s="36"/>
      <c r="K32" s="36"/>
      <c r="L32" s="36"/>
      <c r="M32" s="36"/>
      <c r="N32" s="36"/>
      <c r="O32" s="36"/>
      <c r="Q32" s="92"/>
      <c r="R32" s="1"/>
      <c r="S32" s="81" t="str">
        <f t="shared" si="1"/>
        <v/>
      </c>
      <c r="T32" s="81" cm="1">
        <f t="array" ref="T32">IF(S32="",0,_xlfn.IFS(S32=1,$E$18,S32=2,$F$18,S32=3,$G$18,S32=4,$H$18,S32=5,$I$18,S32=6,0,S32=7,0))</f>
        <v>0</v>
      </c>
      <c r="U32" s="81" t="str">
        <f t="shared" si="2"/>
        <v/>
      </c>
      <c r="V32" s="13" cm="1">
        <f t="array" ref="V32">IF(U32="",0,_xlfn.IFS(U32=1,$E$18,U32=2,$F$18,U32=3,$G$18,U32=4,$H$18,U32=5,$I$18,U32=6,0,U32=7,0))</f>
        <v>0</v>
      </c>
      <c r="W32" s="13"/>
    </row>
    <row r="33" spans="1:23" ht="16.2" thickBot="1" x14ac:dyDescent="0.35">
      <c r="A33" s="93">
        <v>46249</v>
      </c>
      <c r="B33" s="36"/>
      <c r="F33" s="102" t="s">
        <v>25</v>
      </c>
      <c r="G33" s="103"/>
      <c r="H33" s="104"/>
      <c r="J33" s="36"/>
      <c r="K33" s="36"/>
      <c r="L33" s="36"/>
      <c r="M33" s="36"/>
      <c r="N33" s="36"/>
      <c r="O33" s="36"/>
      <c r="Q33" s="92"/>
      <c r="R33" s="1"/>
      <c r="S33" s="81" t="str">
        <f t="shared" si="1"/>
        <v/>
      </c>
      <c r="T33" s="81" cm="1">
        <f t="array" ref="T33">IF(S33="",0,_xlfn.IFS(S33=1,$E$18,S33=2,$F$18,S33=3,$G$18,S33=4,$H$18,S33=5,$I$18,S33=6,0,S33=7,0))</f>
        <v>0</v>
      </c>
      <c r="U33" s="81" t="str">
        <f t="shared" si="2"/>
        <v/>
      </c>
      <c r="V33" s="13" cm="1">
        <f t="array" ref="V33">IF(U33="",0,_xlfn.IFS(U33=1,$E$18,U33=2,$F$18,U33=3,$G$18,U33=4,$H$18,U33=5,$I$18,U33=6,0,U33=7,0))</f>
        <v>0</v>
      </c>
      <c r="W33" s="13"/>
    </row>
    <row r="34" spans="1:23" ht="15.6" x14ac:dyDescent="0.3">
      <c r="A34" s="93">
        <v>46364</v>
      </c>
      <c r="B34" s="36"/>
      <c r="C34" s="36"/>
      <c r="G34" s="36"/>
      <c r="H34" s="36"/>
      <c r="I34" s="36"/>
      <c r="J34" s="36"/>
      <c r="K34" s="36"/>
      <c r="L34" s="36"/>
      <c r="M34" s="36"/>
      <c r="N34" s="36"/>
      <c r="O34" s="36"/>
      <c r="Q34" s="92"/>
      <c r="R34" s="1"/>
      <c r="S34" s="81" t="str">
        <f t="shared" si="1"/>
        <v/>
      </c>
      <c r="T34" s="81" cm="1">
        <f t="array" ref="T34">IF(S34="",0,_xlfn.IFS(S34=1,$E$18,S34=2,$F$18,S34=3,$G$18,S34=4,$H$18,S34=5,$I$18,S34=6,0,S34=7,0))</f>
        <v>0</v>
      </c>
      <c r="U34" s="81" t="str">
        <f t="shared" si="2"/>
        <v/>
      </c>
      <c r="V34" s="13" cm="1">
        <f t="array" ref="V34">IF(U34="",0,_xlfn.IFS(U34=1,$E$18,U34=2,$F$18,U34=3,$G$18,U34=4,$H$18,U34=5,$I$18,U34=6,0,U34=7,0))</f>
        <v>0</v>
      </c>
      <c r="W34" s="13"/>
    </row>
    <row r="35" spans="1:23" ht="15.6" x14ac:dyDescent="0.3">
      <c r="A35" s="93">
        <v>46381</v>
      </c>
      <c r="B35" s="36"/>
      <c r="C35" s="36"/>
      <c r="D35" s="105" t="str" cm="1">
        <f t="array" ref="D35">IF(B20&lt;&gt;"",_xlfn.IFS(E32&lt;B20*25,"Ore totali insufficienti per completare il tirocinio",E32&gt;B20*25,"Ore totali sufficienti per completare il tirocinio",E32=B20*25,"Si consiglia di aggiungere altri giorni lavorativi"),"")</f>
        <v/>
      </c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Q35" s="92"/>
      <c r="R35" s="1"/>
      <c r="S35" s="81" t="str">
        <f t="shared" si="1"/>
        <v/>
      </c>
      <c r="T35" s="81" cm="1">
        <f t="array" ref="T35">IF(S35="",0,_xlfn.IFS(S35=1,$E$18,S35=2,$F$18,S35=3,$G$18,S35=4,$H$18,S35=5,$I$18,S35=6,0,S35=7,0))</f>
        <v>0</v>
      </c>
      <c r="U35" s="81" t="str">
        <f t="shared" si="2"/>
        <v/>
      </c>
      <c r="V35" s="13" cm="1">
        <f t="array" ref="V35">IF(U35="",0,_xlfn.IFS(U35=1,$E$18,U35=2,$F$18,U35=3,$G$18,U35=4,$H$18,U35=5,$I$18,U35=6,0,U35=7,0))</f>
        <v>0</v>
      </c>
      <c r="W35" s="13"/>
    </row>
    <row r="36" spans="1:23" ht="15.6" x14ac:dyDescent="0.3">
      <c r="A36" s="93">
        <v>46382</v>
      </c>
      <c r="B36" s="36"/>
      <c r="C36" s="36"/>
      <c r="D36" s="36"/>
      <c r="E36" s="36"/>
      <c r="F36" s="36"/>
      <c r="G36" s="36"/>
      <c r="H36" s="36"/>
      <c r="I36" s="36"/>
      <c r="J36" s="36"/>
      <c r="L36" s="36"/>
      <c r="M36" s="36"/>
      <c r="N36" s="36"/>
      <c r="O36" s="36"/>
      <c r="Q36" s="92"/>
      <c r="R36" s="1"/>
      <c r="S36" s="81" t="str">
        <f t="shared" si="1"/>
        <v/>
      </c>
      <c r="T36" s="81" cm="1">
        <f t="array" ref="T36">IF(S36="",0,_xlfn.IFS(S36=1,$E$18,S36=2,$F$18,S36=3,$G$18,S36=4,$H$18,S36=5,$I$18,S36=6,0,S36=7,0))</f>
        <v>0</v>
      </c>
      <c r="U36" s="81" t="str">
        <f t="shared" si="2"/>
        <v/>
      </c>
      <c r="V36" s="13" cm="1">
        <f t="array" ref="V36">IF(U36="",0,_xlfn.IFS(U36=1,$E$18,U36=2,$F$18,U36=3,$G$18,U36=4,$H$18,U36=5,$I$18,U36=6,0,U36=7,0))</f>
        <v>0</v>
      </c>
      <c r="W36" s="13"/>
    </row>
    <row r="37" spans="1:23" ht="15.6" x14ac:dyDescent="0.3">
      <c r="A37" s="93"/>
      <c r="B37" s="36"/>
      <c r="C37" s="36"/>
      <c r="D37" s="36"/>
      <c r="E37" s="36"/>
      <c r="F37" s="36"/>
      <c r="G37" s="36"/>
      <c r="H37" s="36"/>
      <c r="I37" s="36"/>
      <c r="J37" s="36"/>
      <c r="L37" s="36"/>
      <c r="M37" s="36"/>
      <c r="N37" s="36"/>
      <c r="O37" s="36"/>
      <c r="Q37" s="92"/>
      <c r="R37" s="1"/>
      <c r="S37" s="81">
        <f t="shared" si="1"/>
        <v>6</v>
      </c>
      <c r="T37" s="81" cm="1">
        <f t="array" ref="T37">IF(S37="",0,_xlfn.IFS(S37=1,$E$18,S37=2,$F$18,S37=3,$G$18,S37=4,$H$18,S37=5,$I$18,S37=6,0,S37=7,0))</f>
        <v>0</v>
      </c>
      <c r="U37" s="81">
        <f t="shared" si="2"/>
        <v>6</v>
      </c>
      <c r="V37" s="13" cm="1">
        <f t="array" ref="V37">IF(U37="",0,_xlfn.IFS(U37=1,$E$18,U37=2,$F$18,U37=3,$G$18,U37=4,$H$18,U37=5,$I$18,U37=6,0,U37=7,0))</f>
        <v>0</v>
      </c>
      <c r="W37" s="13"/>
    </row>
    <row r="38" spans="1:23" ht="15.6" x14ac:dyDescent="0.3">
      <c r="A38" s="93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Q38" s="92"/>
      <c r="R38" s="1"/>
      <c r="S38" s="81">
        <f t="shared" si="1"/>
        <v>6</v>
      </c>
      <c r="T38" s="81" cm="1">
        <f t="array" ref="T38">IF(S38="",0,_xlfn.IFS(S38=1,$E$18,S38=2,$F$18,S38=3,$G$18,S38=4,$H$18,S38=5,$I$18,S38=6,0,S38=7,0))</f>
        <v>0</v>
      </c>
      <c r="U38" s="81">
        <f t="shared" si="2"/>
        <v>6</v>
      </c>
      <c r="V38" s="13" cm="1">
        <f t="array" ref="V38">IF(U38="",0,_xlfn.IFS(U38=1,$E$18,U38=2,$F$18,U38=3,$G$18,U38=4,$H$18,U38=5,$I$18,U38=6,0,U38=7,0))</f>
        <v>0</v>
      </c>
      <c r="W38" s="13"/>
    </row>
    <row r="39" spans="1:23" ht="15.6" x14ac:dyDescent="0.3">
      <c r="A39" s="93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Q39" s="92"/>
      <c r="R39" s="1"/>
      <c r="S39" s="81">
        <f t="shared" si="1"/>
        <v>6</v>
      </c>
      <c r="T39" s="81" cm="1">
        <f t="array" ref="T39">IF(S39="",0,_xlfn.IFS(S39=1,$E$18,S39=2,$F$18,S39=3,$G$18,S39=4,$H$18,S39=5,$I$18,S39=6,0,S39=7,0))</f>
        <v>0</v>
      </c>
      <c r="U39" s="81">
        <f t="shared" si="2"/>
        <v>6</v>
      </c>
      <c r="V39" s="13" cm="1">
        <f t="array" ref="V39">IF(U39="",0,_xlfn.IFS(U39=1,$E$18,U39=2,$F$18,U39=3,$G$18,U39=4,$H$18,U39=5,$I$18,U39=6,0,U39=7,0))</f>
        <v>0</v>
      </c>
      <c r="W39" s="13"/>
    </row>
    <row r="40" spans="1:23" ht="15.6" x14ac:dyDescent="0.3">
      <c r="A40" s="93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Q40" s="92"/>
      <c r="R40" s="1"/>
      <c r="S40" s="81">
        <f t="shared" si="1"/>
        <v>6</v>
      </c>
      <c r="T40" s="81" cm="1">
        <f t="array" ref="T40">IF(S40="",0,_xlfn.IFS(S40=1,$E$18,S40=2,$F$18,S40=3,$G$18,S40=4,$H$18,S40=5,$I$18,S40=6,0,S40=7,0))</f>
        <v>0</v>
      </c>
      <c r="U40" s="81">
        <f t="shared" si="2"/>
        <v>6</v>
      </c>
      <c r="V40" s="13" cm="1">
        <f t="array" ref="V40">IF(U40="",0,_xlfn.IFS(U40=1,$E$18,U40=2,$F$18,U40=3,$G$18,U40=4,$H$18,U40=5,$I$18,U40=6,0,U40=7,0))</f>
        <v>0</v>
      </c>
      <c r="W40" s="13"/>
    </row>
    <row r="41" spans="1:23" ht="15.6" x14ac:dyDescent="0.3">
      <c r="A41" s="93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Q41" s="36"/>
      <c r="R41" s="3"/>
      <c r="S41" s="81">
        <f t="shared" si="1"/>
        <v>6</v>
      </c>
      <c r="T41" s="81" cm="1">
        <f t="array" ref="T41">IF(S41="",0,_xlfn.IFS(S41=1,$E$18,S41=2,$F$18,S41=3,$G$18,S41=4,$H$18,S41=5,$I$18,S41=6,0,S41=7,0))</f>
        <v>0</v>
      </c>
      <c r="U41" s="81">
        <f t="shared" si="2"/>
        <v>6</v>
      </c>
      <c r="V41" s="13" cm="1">
        <f t="array" ref="V41">IF(U41="",0,_xlfn.IFS(U41=1,$E$18,U41=2,$F$18,U41=3,$G$18,U41=4,$H$18,U41=5,$I$18,U41=6,0,U41=7,0))</f>
        <v>0</v>
      </c>
      <c r="W41" s="13"/>
    </row>
    <row r="42" spans="1:23" ht="15.6" x14ac:dyDescent="0.3">
      <c r="A42" s="93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Q42" s="36"/>
      <c r="R42" s="1"/>
      <c r="S42" s="81">
        <f t="shared" si="1"/>
        <v>6</v>
      </c>
      <c r="T42" s="81" cm="1">
        <f t="array" ref="T42">IF(S42="",0,_xlfn.IFS(S42=1,$E$18,S42=2,$F$18,S42=3,$G$18,S42=4,$H$18,S42=5,$I$18,S42=6,0,S42=7,0))</f>
        <v>0</v>
      </c>
      <c r="U42" s="81">
        <f t="shared" si="2"/>
        <v>6</v>
      </c>
      <c r="V42" s="13" cm="1">
        <f t="array" ref="V42">IF(U42="",0,_xlfn.IFS(U42=1,$E$18,U42=2,$F$18,U42=3,$G$18,U42=4,$H$18,U42=5,$I$18,U42=6,0,U42=7,0))</f>
        <v>0</v>
      </c>
      <c r="W42" s="13"/>
    </row>
    <row r="43" spans="1:23" ht="15.6" x14ac:dyDescent="0.3">
      <c r="A43" s="93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Q43" s="36"/>
      <c r="R43" s="1"/>
      <c r="S43" s="81">
        <f t="shared" si="1"/>
        <v>6</v>
      </c>
      <c r="T43" s="81" cm="1">
        <f t="array" ref="T43">IF(S43="",0,_xlfn.IFS(S43=1,$E$18,S43=2,$F$18,S43=3,$G$18,S43=4,$H$18,S43=5,$I$18,S43=6,0,S43=7,0))</f>
        <v>0</v>
      </c>
      <c r="U43" s="81">
        <f t="shared" si="2"/>
        <v>6</v>
      </c>
      <c r="V43" s="13" cm="1">
        <f t="array" ref="V43">IF(U43="",0,_xlfn.IFS(U43=1,$E$18,U43=2,$F$18,U43=3,$G$18,U43=4,$H$18,U43=5,$I$18,U43=6,0,U43=7,0))</f>
        <v>0</v>
      </c>
      <c r="W43" s="13"/>
    </row>
    <row r="44" spans="1:23" ht="15.6" x14ac:dyDescent="0.3">
      <c r="A44" s="93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Q44" s="36"/>
      <c r="R44" s="1"/>
      <c r="S44" s="81">
        <f t="shared" si="1"/>
        <v>6</v>
      </c>
      <c r="T44" s="81" cm="1">
        <f t="array" ref="T44">IF(S44="",0,_xlfn.IFS(S44=1,$E$18,S44=2,$F$18,S44=3,$G$18,S44=4,$H$18,S44=5,$I$18,S44=6,0,S44=7,0))</f>
        <v>0</v>
      </c>
      <c r="U44" s="81">
        <f t="shared" si="2"/>
        <v>6</v>
      </c>
      <c r="V44" s="13" cm="1">
        <f t="array" ref="V44">IF(U44="",0,_xlfn.IFS(U44=1,$E$18,U44=2,$F$18,U44=3,$G$18,U44=4,$H$18,U44=5,$I$18,U44=6,0,U44=7,0))</f>
        <v>0</v>
      </c>
      <c r="W44" s="13"/>
    </row>
    <row r="45" spans="1:23" ht="15.6" x14ac:dyDescent="0.3">
      <c r="A45" s="93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106"/>
      <c r="N45" s="36"/>
      <c r="O45" s="36"/>
      <c r="Q45" s="36"/>
      <c r="R45" s="1"/>
      <c r="S45" s="81">
        <f t="shared" si="1"/>
        <v>6</v>
      </c>
      <c r="T45" s="81" cm="1">
        <f t="array" ref="T45">IF(S45="",0,_xlfn.IFS(S45=1,$E$18,S45=2,$F$18,S45=3,$G$18,S45=4,$H$18,S45=5,$I$18,S45=6,0,S45=7,0))</f>
        <v>0</v>
      </c>
      <c r="U45" s="81">
        <f t="shared" si="2"/>
        <v>6</v>
      </c>
      <c r="V45" s="13" cm="1">
        <f t="array" ref="V45">IF(U45="",0,_xlfn.IFS(U45=1,$E$18,U45=2,$F$18,U45=3,$G$18,U45=4,$H$18,U45=5,$I$18,U45=6,0,U45=7,0))</f>
        <v>0</v>
      </c>
      <c r="W45" s="13"/>
    </row>
    <row r="46" spans="1:23" ht="15.6" x14ac:dyDescent="0.3">
      <c r="A46" s="93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Q46" s="36"/>
      <c r="R46" s="1"/>
      <c r="S46" s="81">
        <f t="shared" si="1"/>
        <v>6</v>
      </c>
      <c r="T46" s="81" cm="1">
        <f t="array" ref="T46">IF(S46="",0,_xlfn.IFS(S46=1,$E$18,S46=2,$F$18,S46=3,$G$18,S46=4,$H$18,S46=5,$I$18,S46=6,0,S46=7,0))</f>
        <v>0</v>
      </c>
      <c r="U46" s="81">
        <f t="shared" si="2"/>
        <v>6</v>
      </c>
      <c r="V46" s="13" cm="1">
        <f t="array" ref="V46">IF(U46="",0,_xlfn.IFS(U46=1,$E$18,U46=2,$F$18,U46=3,$G$18,U46=4,$H$18,U46=5,$I$18,U46=6,0,U46=7,0))</f>
        <v>0</v>
      </c>
      <c r="W46" s="13"/>
    </row>
    <row r="47" spans="1:23" ht="15.6" x14ac:dyDescent="0.3">
      <c r="A47" s="93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106"/>
      <c r="O47" s="36"/>
      <c r="Q47" s="36"/>
      <c r="R47" s="1"/>
      <c r="S47" s="81">
        <f t="shared" si="1"/>
        <v>6</v>
      </c>
      <c r="T47" s="81" cm="1">
        <f t="array" ref="T47">IF(S47="",0,_xlfn.IFS(S47=1,$E$18,S47=2,$F$18,S47=3,$G$18,S47=4,$H$18,S47=5,$I$18,S47=6,0,S47=7,0))</f>
        <v>0</v>
      </c>
      <c r="U47" s="81">
        <f t="shared" si="2"/>
        <v>6</v>
      </c>
      <c r="V47" s="13" cm="1">
        <f t="array" ref="V47">IF(U47="",0,_xlfn.IFS(U47=1,$E$18,U47=2,$F$18,U47=3,$G$18,U47=4,$H$18,U47=5,$I$18,U47=6,0,U47=7,0))</f>
        <v>0</v>
      </c>
      <c r="W47" s="13"/>
    </row>
    <row r="48" spans="1:23" ht="15.6" x14ac:dyDescent="0.3">
      <c r="A48" s="93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Q48" s="36"/>
      <c r="R48" s="1"/>
      <c r="S48" s="81">
        <f t="shared" si="1"/>
        <v>6</v>
      </c>
      <c r="T48" s="81" cm="1">
        <f t="array" ref="T48">IF(S48="",0,_xlfn.IFS(S48=1,$E$18,S48=2,$F$18,S48=3,$G$18,S48=4,$H$18,S48=5,$I$18,S48=6,0,S48=7,0))</f>
        <v>0</v>
      </c>
      <c r="U48" s="81">
        <f t="shared" si="2"/>
        <v>6</v>
      </c>
      <c r="V48" s="13" cm="1">
        <f t="array" ref="V48">IF(U48="",0,_xlfn.IFS(U48=1,$E$18,U48=2,$F$18,U48=3,$G$18,U48=4,$H$18,U48=5,$I$18,U48=6,0,U48=7,0))</f>
        <v>0</v>
      </c>
      <c r="W48" s="13"/>
    </row>
    <row r="49" spans="1:23" ht="15.6" x14ac:dyDescent="0.3">
      <c r="A49" s="107">
        <v>46248</v>
      </c>
      <c r="B49" s="36"/>
      <c r="C49" s="36"/>
      <c r="D49" s="36"/>
      <c r="E49" s="36"/>
      <c r="F49" s="112"/>
      <c r="G49" s="36"/>
      <c r="H49" s="36"/>
      <c r="I49" s="36"/>
      <c r="J49" s="36"/>
      <c r="K49" s="36"/>
      <c r="L49" s="108" t="s">
        <v>26</v>
      </c>
      <c r="M49" s="36"/>
      <c r="N49" s="36"/>
      <c r="O49" s="36"/>
      <c r="Q49" s="36"/>
      <c r="R49" s="1"/>
      <c r="S49" s="81" t="str">
        <f t="shared" si="1"/>
        <v/>
      </c>
      <c r="T49" s="81" cm="1">
        <f t="array" ref="T49">IF(S49="",0,_xlfn.IFS(S49=1,$E$18,S49=2,$F$18,S49=3,$G$18,S49=4,$H$18,S49=5,$I$18,S49=6,0,S49=7,0))</f>
        <v>0</v>
      </c>
      <c r="U49" s="81" t="str">
        <f t="shared" si="2"/>
        <v/>
      </c>
      <c r="V49" s="13" cm="1">
        <f t="array" ref="V49">IF(U49="",0,_xlfn.IFS(U49=1,$E$18,U49=2,$F$18,U49=3,$G$18,U49=4,$H$18,U49=5,$I$18,U49=6,0,U49=7,0))</f>
        <v>0</v>
      </c>
      <c r="W49" s="13"/>
    </row>
    <row r="50" spans="1:23" ht="15.6" x14ac:dyDescent="0.3">
      <c r="A50" s="107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Q50" s="36"/>
      <c r="R50" s="1"/>
      <c r="S50" s="81">
        <f t="shared" si="1"/>
        <v>6</v>
      </c>
      <c r="T50" s="81" cm="1">
        <f t="array" ref="T50">IF(S50="",0,_xlfn.IFS(S50=1,$E$18,S50=2,$F$18,S50=3,$G$18,S50=4,$H$18,S50=5,$I$18,S50=6,0,S50=7,0))</f>
        <v>0</v>
      </c>
      <c r="U50" s="81">
        <f t="shared" si="2"/>
        <v>6</v>
      </c>
      <c r="V50" s="13" cm="1">
        <f t="array" ref="V50">IF(U50="",0,_xlfn.IFS(U50=1,$E$18,U50=2,$F$18,U50=3,$G$18,U50=4,$H$18,U50=5,$I$18,U50=6,0,U50=7,0))</f>
        <v>0</v>
      </c>
      <c r="W50" s="13"/>
    </row>
    <row r="51" spans="1:23" ht="15.6" x14ac:dyDescent="0.3">
      <c r="A51" s="107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Q51" s="36"/>
      <c r="R51" s="1"/>
      <c r="S51" s="81">
        <f t="shared" si="1"/>
        <v>6</v>
      </c>
      <c r="T51" s="81" cm="1">
        <f t="array" ref="T51">IF(S51="",0,_xlfn.IFS(S51=1,$E$18,S51=2,$F$18,S51=3,$G$18,S51=4,$H$18,S51=5,$I$18,S51=6,0,S51=7,0))</f>
        <v>0</v>
      </c>
      <c r="U51" s="81">
        <f t="shared" si="2"/>
        <v>6</v>
      </c>
      <c r="V51" s="13" cm="1">
        <f t="array" ref="V51">IF(U51="",0,_xlfn.IFS(U51=1,$E$18,U51=2,$F$18,U51=3,$G$18,U51=4,$H$18,U51=5,$I$18,U51=6,0,U51=7,0))</f>
        <v>0</v>
      </c>
      <c r="W51" s="13"/>
    </row>
    <row r="52" spans="1:23" ht="15.6" x14ac:dyDescent="0.3">
      <c r="A52" s="107"/>
      <c r="B52" s="36"/>
      <c r="C52" s="36"/>
      <c r="D52" s="36"/>
      <c r="E52" s="36"/>
      <c r="F52" s="36"/>
      <c r="G52" s="36"/>
      <c r="H52" s="36"/>
      <c r="I52" s="36"/>
      <c r="J52" s="36"/>
      <c r="K52" s="106"/>
      <c r="L52" s="36"/>
      <c r="M52" s="36"/>
      <c r="N52" s="36"/>
      <c r="O52" s="36"/>
      <c r="Q52" s="36"/>
      <c r="R52" s="1"/>
      <c r="S52" s="81">
        <f t="shared" si="1"/>
        <v>6</v>
      </c>
      <c r="T52" s="81" cm="1">
        <f t="array" ref="T52">IF(S52="",0,_xlfn.IFS(S52=1,$E$18,S52=2,$F$18,S52=3,$G$18,S52=4,$H$18,S52=5,$I$18,S52=6,0,S52=7,0))</f>
        <v>0</v>
      </c>
      <c r="U52" s="81">
        <f t="shared" si="2"/>
        <v>6</v>
      </c>
      <c r="V52" s="13" cm="1">
        <f t="array" ref="V52">IF(U52="",0,_xlfn.IFS(U52=1,$E$18,U52=2,$F$18,U52=3,$G$18,U52=4,$H$18,U52=5,$I$18,U52=6,0,U52=7,0))</f>
        <v>0</v>
      </c>
      <c r="W52" s="13"/>
    </row>
    <row r="53" spans="1:23" ht="15.6" x14ac:dyDescent="0.3">
      <c r="A53" s="107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Q53" s="36"/>
      <c r="R53" s="1"/>
      <c r="S53" s="81">
        <f t="shared" si="1"/>
        <v>6</v>
      </c>
      <c r="T53" s="81" cm="1">
        <f t="array" ref="T53">IF(S53="",0,_xlfn.IFS(S53=1,$E$18,S53=2,$F$18,S53=3,$G$18,S53=4,$H$18,S53=5,$I$18,S53=6,0,S53=7,0))</f>
        <v>0</v>
      </c>
      <c r="U53" s="81">
        <f t="shared" si="2"/>
        <v>6</v>
      </c>
      <c r="V53" s="13" cm="1">
        <f t="array" ref="V53">IF(U53="",0,_xlfn.IFS(U53=1,$E$18,U53=2,$F$18,U53=3,$G$18,U53=4,$H$18,U53=5,$I$18,U53=6,0,U53=7,0))</f>
        <v>0</v>
      </c>
      <c r="W53" s="13"/>
    </row>
    <row r="54" spans="1:23" ht="15.6" x14ac:dyDescent="0.3">
      <c r="A54" s="107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Q54" s="36"/>
      <c r="R54" s="1"/>
      <c r="S54" s="81">
        <f t="shared" si="1"/>
        <v>6</v>
      </c>
      <c r="T54" s="81" cm="1">
        <f t="array" ref="T54">IF(S54="",0,_xlfn.IFS(S54=1,$E$18,S54=2,$F$18,S54=3,$G$18,S54=4,$H$18,S54=5,$I$18,S54=6,0,S54=7,0))</f>
        <v>0</v>
      </c>
      <c r="U54" s="81">
        <f t="shared" si="2"/>
        <v>6</v>
      </c>
      <c r="V54" s="13" cm="1">
        <f t="array" ref="V54">IF(U54="",0,_xlfn.IFS(U54=1,$E$18,U54=2,$F$18,U54=3,$G$18,U54=4,$H$18,U54=5,$I$18,U54=6,0,U54=7,0))</f>
        <v>0</v>
      </c>
      <c r="W54" s="13"/>
    </row>
    <row r="55" spans="1:23" ht="15.6" x14ac:dyDescent="0.3">
      <c r="A55" s="107"/>
      <c r="R55" s="3"/>
      <c r="S55" s="81">
        <f t="shared" si="1"/>
        <v>6</v>
      </c>
      <c r="T55" s="81" cm="1">
        <f t="array" ref="T55">IF(S55="",0,_xlfn.IFS(S55=1,$E$18,S55=2,$F$18,S55=3,$G$18,S55=4,$H$18,S55=5,$I$18,S55=6,0,S55=7,0))</f>
        <v>0</v>
      </c>
      <c r="U55" s="81">
        <f t="shared" si="2"/>
        <v>6</v>
      </c>
      <c r="V55" s="13" cm="1">
        <f t="array" ref="V55">IF(U55="",0,_xlfn.IFS(U55=1,$E$18,U55=2,$F$18,U55=3,$G$18,U55=4,$H$18,U55=5,$I$18,U55=6,0,U55=7,0))</f>
        <v>0</v>
      </c>
      <c r="W55" s="13"/>
    </row>
    <row r="56" spans="1:23" ht="16.2" thickBot="1" x14ac:dyDescent="0.35">
      <c r="A56" s="109"/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1"/>
      <c r="S56" s="81">
        <f t="shared" si="1"/>
        <v>6</v>
      </c>
      <c r="T56" s="81" cm="1">
        <f t="array" ref="T56">IF(S56="",0,_xlfn.IFS(S56=1,$E$18,S56=2,$F$18,S56=3,$G$18,S56=4,$H$18,S56=5,$I$18,S56=6,0,S56=7,0))</f>
        <v>0</v>
      </c>
      <c r="U56" s="81">
        <f t="shared" si="2"/>
        <v>6</v>
      </c>
      <c r="V56" s="13" cm="1">
        <f t="array" ref="V56">IF(U56="",0,_xlfn.IFS(U56=1,$E$18,U56=2,$F$18,U56=3,$G$18,U56=4,$H$18,U56=5,$I$18,U56=6,0,U56=7,0))</f>
        <v>0</v>
      </c>
      <c r="W56" s="13"/>
    </row>
    <row r="57" spans="1:23" ht="16.2" thickTop="1" x14ac:dyDescent="0.3">
      <c r="S57" s="13"/>
      <c r="T57" s="81">
        <f>IF(D14="AZIENDA",SUM(T27:T43),SUM(T27:T56))</f>
        <v>0</v>
      </c>
      <c r="U57" s="13"/>
      <c r="V57" s="13">
        <f>IF(D14="AZIENDA",SUM(V27:V48),SUM(V27:V56))</f>
        <v>0</v>
      </c>
      <c r="W57" s="13">
        <f>T57-V57</f>
        <v>0</v>
      </c>
    </row>
  </sheetData>
  <protectedRanges>
    <protectedRange algorithmName="SHA-512" hashValue="RbNIj2DI14yEbpR+YHcBZ/h5aAKHaFYqFYiFSLzuIrk21tX9jgpbVtJ07N/zpLXb5tU98snL+2F+MaM6JaQBIw==" saltValue="8qIn4ky3vAsEJSgVsS+6Pg==" spinCount="100000" sqref="B17:B19 B23:B24" name="DATE PROGETTO"/>
  </protectedRanges>
  <dataValidations count="7">
    <dataValidation type="decimal" allowBlank="1" showInputMessage="1" showErrorMessage="1" error="Le ore settimanali sono superiori a quanto consentito: leggere avvertenze" sqref="K22" xr:uid="{CC28EBCA-78BA-4356-83BA-54EA2EFD56DC}">
      <formula1>0</formula1>
      <formula2>35</formula2>
    </dataValidation>
    <dataValidation type="list" showInputMessage="1" showErrorMessage="1" sqref="E17:I17" xr:uid="{EA1D8EB5-460D-42F7-A055-5682CAC39580}">
      <formula1>$S$13:$S$14</formula1>
    </dataValidation>
    <dataValidation type="decimal" allowBlank="1" showInputMessage="1" showErrorMessage="1" error="Il vaolre di ore lavorative deve essere positivo e minore o uguale alle 8 ore." sqref="E18:K18" xr:uid="{ADAF27B1-648B-4DCA-8A3B-D102DFF124CF}">
      <formula1>0</formula1>
      <formula2>8</formula2>
    </dataValidation>
    <dataValidation type="date" operator="greaterThan" allowBlank="1" showInputMessage="1" showErrorMessage="1" error="La data di fine tirocinio risulta essere anteriore alla data di inizio!!!" sqref="B23:B24 B18" xr:uid="{783D44C2-D33E-4361-A74F-B3920AC4A22F}">
      <formula1>B17</formula1>
    </dataValidation>
    <dataValidation type="list" allowBlank="1" showInputMessage="1" showErrorMessage="1" sqref="D14" xr:uid="{78A7A38A-258F-427D-8E9A-B5EDCCA27BF9}">
      <formula1>"AZIENDA,LABORATORIO"</formula1>
    </dataValidation>
    <dataValidation type="date" operator="greaterThan" allowBlank="1" showInputMessage="1" showErrorMessage="1" error="La data di fine tirocinio risulta essere anteriore alla data di inizio!!!" sqref="B17" xr:uid="{A383CEAF-F3A2-40AF-BD18-169122D0B84B}">
      <formula1>45292</formula1>
    </dataValidation>
    <dataValidation type="list" allowBlank="1" showInputMessage="1" showErrorMessage="1" sqref="B20" xr:uid="{48EF9F4B-6E30-4B4D-931C-B33C968EC678}">
      <formula1>U22:U26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Mistretta</dc:creator>
  <cp:lastModifiedBy>Davide Pucci</cp:lastModifiedBy>
  <dcterms:created xsi:type="dcterms:W3CDTF">2024-03-18T12:06:32Z</dcterms:created>
  <dcterms:modified xsi:type="dcterms:W3CDTF">2026-03-25T07:50:37Z</dcterms:modified>
</cp:coreProperties>
</file>